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cun\Documents\2023. GODINA\GRAD\1_6_2023\"/>
    </mc:Choice>
  </mc:AlternateContent>
  <xr:revisionPtr revIDLastSave="0" documentId="13_ncr:1_{13C0C1AB-0706-447E-A879-F00812C16F62}" xr6:coauthVersionLast="37" xr6:coauthVersionMax="37" xr10:uidLastSave="{00000000-0000-0000-0000-000000000000}"/>
  <bookViews>
    <workbookView xWindow="0" yWindow="0" windowWidth="21570" windowHeight="7980" activeTab="1" xr2:uid="{00000000-000D-0000-FFFF-FFFF00000000}"/>
  </bookViews>
  <sheets>
    <sheet name="SAŽETAK" sheetId="1" r:id="rId1"/>
    <sheet name=" Račun prihoda i rashoda" sheetId="3" r:id="rId2"/>
    <sheet name="Funkcijska klas" sheetId="10" r:id="rId3"/>
    <sheet name="Račun financiranja " sheetId="9" r:id="rId4"/>
    <sheet name="POSEBNI DIO" sheetId="7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3" l="1"/>
  <c r="L14" i="3"/>
  <c r="K14" i="3"/>
  <c r="I11" i="3"/>
  <c r="H11" i="3"/>
  <c r="G11" i="3"/>
  <c r="K18" i="3"/>
  <c r="L18" i="3"/>
  <c r="I15" i="1" l="1"/>
  <c r="H15" i="1"/>
  <c r="G15" i="1"/>
  <c r="F56" i="7"/>
  <c r="H29" i="3" l="1"/>
  <c r="I29" i="3"/>
  <c r="I100" i="7" l="1"/>
  <c r="I101" i="7"/>
  <c r="I102" i="7"/>
  <c r="I103" i="7"/>
  <c r="I104" i="7"/>
  <c r="L8" i="10" l="1"/>
  <c r="K8" i="10" l="1"/>
  <c r="I96" i="7" l="1"/>
  <c r="I95" i="7"/>
  <c r="I77" i="7"/>
  <c r="I78" i="7"/>
  <c r="I79" i="7"/>
  <c r="I80" i="7"/>
  <c r="I81" i="7"/>
  <c r="I82" i="7"/>
  <c r="I76" i="7"/>
  <c r="I71" i="7"/>
  <c r="I72" i="7"/>
  <c r="I73" i="7"/>
  <c r="I74" i="7"/>
  <c r="I70" i="7"/>
  <c r="I66" i="7"/>
  <c r="I67" i="7"/>
  <c r="I68" i="7"/>
  <c r="I62" i="7"/>
  <c r="I63" i="7"/>
  <c r="I54" i="7"/>
  <c r="I43" i="7"/>
  <c r="I44" i="7"/>
  <c r="I45" i="7"/>
  <c r="I46" i="7"/>
  <c r="I47" i="7"/>
  <c r="I48" i="7"/>
  <c r="I49" i="7"/>
  <c r="I50" i="7"/>
  <c r="I51" i="7"/>
  <c r="I52" i="7"/>
  <c r="I30" i="7"/>
  <c r="I31" i="7"/>
  <c r="I32" i="7"/>
  <c r="I33" i="7"/>
  <c r="I34" i="7"/>
  <c r="I19" i="7"/>
  <c r="L27" i="3" l="1"/>
  <c r="L28" i="3"/>
  <c r="K17" i="3"/>
  <c r="L17" i="3"/>
  <c r="K28" i="3"/>
  <c r="K27" i="3"/>
  <c r="H75" i="7" l="1"/>
  <c r="H69" i="7"/>
  <c r="I94" i="7"/>
  <c r="H58" i="7"/>
  <c r="I42" i="7"/>
  <c r="I41" i="7"/>
  <c r="G9" i="7"/>
  <c r="H9" i="7"/>
  <c r="I9" i="7" s="1"/>
  <c r="I29" i="7"/>
  <c r="I21" i="7"/>
  <c r="I16" i="7"/>
  <c r="I15" i="7"/>
  <c r="I12" i="7"/>
  <c r="G84" i="7"/>
  <c r="G58" i="7"/>
  <c r="G36" i="7"/>
  <c r="F58" i="7"/>
  <c r="I11" i="7" l="1"/>
  <c r="I13" i="7"/>
  <c r="I14" i="7"/>
  <c r="I17" i="7"/>
  <c r="I18" i="7"/>
  <c r="I20" i="7"/>
  <c r="I22" i="7"/>
  <c r="I23" i="7"/>
  <c r="I24" i="7"/>
  <c r="I25" i="7"/>
  <c r="I26" i="7"/>
  <c r="I27" i="7"/>
  <c r="I28" i="7"/>
  <c r="I35" i="7"/>
  <c r="I37" i="7"/>
  <c r="I38" i="7"/>
  <c r="I39" i="7"/>
  <c r="I40" i="7"/>
  <c r="I53" i="7"/>
  <c r="I59" i="7"/>
  <c r="I60" i="7"/>
  <c r="I61" i="7"/>
  <c r="I65" i="7"/>
  <c r="I83" i="7"/>
  <c r="I85" i="7"/>
  <c r="I86" i="7"/>
  <c r="I91" i="7"/>
  <c r="I92" i="7"/>
  <c r="I93" i="7"/>
  <c r="I99" i="7"/>
  <c r="I10" i="7"/>
  <c r="G103" i="7"/>
  <c r="G102" i="7" s="1"/>
  <c r="H103" i="7"/>
  <c r="H102" i="7" s="1"/>
  <c r="F103" i="7"/>
  <c r="F102" i="7" s="1"/>
  <c r="G100" i="7"/>
  <c r="H100" i="7"/>
  <c r="F100" i="7"/>
  <c r="G98" i="7"/>
  <c r="H98" i="7"/>
  <c r="G95" i="7"/>
  <c r="H95" i="7"/>
  <c r="F95" i="7"/>
  <c r="G90" i="7"/>
  <c r="H90" i="7"/>
  <c r="G87" i="7"/>
  <c r="H87" i="7"/>
  <c r="F87" i="7"/>
  <c r="H84" i="7"/>
  <c r="G75" i="7"/>
  <c r="G69" i="7"/>
  <c r="G64" i="7"/>
  <c r="H64" i="7"/>
  <c r="G54" i="7"/>
  <c r="H54" i="7"/>
  <c r="F9" i="7"/>
  <c r="H36" i="7"/>
  <c r="F36" i="7"/>
  <c r="F54" i="7"/>
  <c r="F64" i="7"/>
  <c r="F69" i="7"/>
  <c r="F75" i="7"/>
  <c r="F84" i="7"/>
  <c r="F90" i="7"/>
  <c r="F89" i="7" s="1"/>
  <c r="F98" i="7"/>
  <c r="I90" i="7" l="1"/>
  <c r="I98" i="7"/>
  <c r="G8" i="7"/>
  <c r="I64" i="7"/>
  <c r="I75" i="7"/>
  <c r="F8" i="7"/>
  <c r="F97" i="7"/>
  <c r="G97" i="7"/>
  <c r="G89" i="7"/>
  <c r="F57" i="7"/>
  <c r="I58" i="7"/>
  <c r="I84" i="7"/>
  <c r="G57" i="7"/>
  <c r="H57" i="7"/>
  <c r="H89" i="7"/>
  <c r="H8" i="7"/>
  <c r="H97" i="7"/>
  <c r="I36" i="7"/>
  <c r="I69" i="7"/>
  <c r="J23" i="3" l="1"/>
  <c r="F7" i="7"/>
  <c r="I8" i="7"/>
  <c r="I89" i="7"/>
  <c r="G56" i="7"/>
  <c r="G7" i="7" s="1"/>
  <c r="H56" i="7"/>
  <c r="H7" i="7" s="1"/>
  <c r="I97" i="7"/>
  <c r="I57" i="7"/>
  <c r="J29" i="3"/>
  <c r="J11" i="3"/>
  <c r="I7" i="7" l="1"/>
  <c r="I56" i="7"/>
  <c r="J22" i="3"/>
  <c r="J15" i="1" l="1"/>
  <c r="J10" i="3"/>
  <c r="J14" i="1" l="1"/>
  <c r="J12" i="1"/>
  <c r="J11" i="1" l="1"/>
  <c r="L13" i="3"/>
  <c r="L29" i="3" l="1"/>
  <c r="K25" i="3"/>
  <c r="K26" i="3"/>
  <c r="L16" i="3"/>
  <c r="L25" i="3"/>
  <c r="K16" i="3"/>
  <c r="K13" i="3"/>
  <c r="L15" i="3"/>
  <c r="K15" i="3"/>
  <c r="L24" i="3"/>
  <c r="L26" i="3"/>
  <c r="J17" i="1"/>
  <c r="K30" i="3"/>
  <c r="K31" i="3" l="1"/>
  <c r="G29" i="3"/>
  <c r="L11" i="3"/>
  <c r="H10" i="3"/>
  <c r="L30" i="3"/>
  <c r="G23" i="3"/>
  <c r="L12" i="3"/>
  <c r="I23" i="3"/>
  <c r="I22" i="3" s="1"/>
  <c r="L22" i="3" s="1"/>
  <c r="H23" i="3"/>
  <c r="H22" i="3" s="1"/>
  <c r="K24" i="3"/>
  <c r="K12" i="3"/>
  <c r="H14" i="1" l="1"/>
  <c r="H12" i="1"/>
  <c r="H11" i="1" s="1"/>
  <c r="I10" i="3"/>
  <c r="G16" i="1"/>
  <c r="K29" i="3"/>
  <c r="L23" i="3"/>
  <c r="G22" i="3"/>
  <c r="K22" i="3" s="1"/>
  <c r="K23" i="3"/>
  <c r="G10" i="3"/>
  <c r="K11" i="3"/>
  <c r="H17" i="1" l="1"/>
  <c r="L10" i="3"/>
  <c r="I12" i="1"/>
  <c r="G12" i="1"/>
  <c r="K10" i="3"/>
  <c r="K15" i="1"/>
  <c r="G14" i="1"/>
  <c r="K14" i="1" s="1"/>
  <c r="I11" i="1" l="1"/>
  <c r="L12" i="1"/>
  <c r="I14" i="1"/>
  <c r="L14" i="1" s="1"/>
  <c r="L15" i="1"/>
  <c r="G11" i="1"/>
  <c r="K12" i="1"/>
  <c r="I17" i="1" l="1"/>
  <c r="L11" i="1"/>
  <c r="G17" i="1"/>
  <c r="K11" i="1"/>
</calcChain>
</file>

<file path=xl/sharedStrings.xml><?xml version="1.0" encoding="utf-8"?>
<sst xmlns="http://schemas.openxmlformats.org/spreadsheetml/2006/main" count="295" uniqueCount="167">
  <si>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</si>
  <si>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</si>
  <si>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</si>
  <si>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</si>
  <si>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</si>
  <si>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</si>
  <si>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</si>
  <si>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</si>
  <si>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</si>
  <si>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</si>
  <si>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</si>
  <si>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</si>
  <si>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</si>
  <si>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</si>
  <si>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</si>
  <si>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</si>
  <si>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</si>
  <si>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</si>
  <si>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</si>
  <si>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</si>
  <si>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</si>
  <si>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</si>
  <si>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….</t>
  </si>
  <si>
    <t>Plaće za redovan rad</t>
  </si>
  <si>
    <t>Službena putovanja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</si>
  <si>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</si>
  <si>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</si>
  <si>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</si>
  <si>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</si>
  <si>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</si>
  <si>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</si>
  <si>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</si>
  <si>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</si>
  <si>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</si>
  <si>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IZVORNI PLAN ILI REBALANS 2023.*</t>
  </si>
  <si>
    <t xml:space="preserve">IZVJEŠTAJ O IZVRŠENJU FINANCIJSKOG PLANA IZVANPRORAČUNSKOG KORISNIKA JEDINICE LOKALNE I PODRUČNE (REGIONALNE) SAMOUPRAVE ZA PRVO POLUGODIŠTE 2023. 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</si>
  <si>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</si>
  <si>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</si>
  <si>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</si>
  <si>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</si>
  <si>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</si>
  <si>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</si>
  <si>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</si>
  <si>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</si>
  <si>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</si>
  <si>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</si>
  <si>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</si>
  <si>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</si>
  <si>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</si>
  <si>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</si>
  <si>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</si>
  <si>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</si>
  <si>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</si>
  <si>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>IZVJEŠTAJ PO PROGRAMSKOJ KLASIFIKACIJI</t>
  </si>
  <si>
    <t>RAČUN FINANCIRANJA</t>
  </si>
  <si>
    <t xml:space="preserve">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</si>
  <si>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</si>
  <si>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</si>
  <si>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od imovine</t>
  </si>
  <si>
    <t>Prihodi od prodaje proizvoda i robe te pruženih usluga i prihodi od donacija</t>
  </si>
  <si>
    <t>Prihodi iz nadležnog proračuna i od HZZO-a temeljem ugovornih obveza</t>
  </si>
  <si>
    <t>Dodatna ulaganja na građevinskim objektima</t>
  </si>
  <si>
    <t>Knjige</t>
  </si>
  <si>
    <t>Uredska oprema i namještaj</t>
  </si>
  <si>
    <t>Rashodi za nabavu proizvedene dugotrajne imovine</t>
  </si>
  <si>
    <t>Bankarske usluge i usluge platnog prometa</t>
  </si>
  <si>
    <t>Financijski rashodi</t>
  </si>
  <si>
    <t>Ostali nespomenuti rashodi poslovanja</t>
  </si>
  <si>
    <t>Troškovi sudskih postupaka</t>
  </si>
  <si>
    <t>Pristojbe i naknade</t>
  </si>
  <si>
    <t>Članarine i norme</t>
  </si>
  <si>
    <t>Reprezentacija</t>
  </si>
  <si>
    <t>Premije osiguranja</t>
  </si>
  <si>
    <t>Ostale usluge</t>
  </si>
  <si>
    <t>Računalne usluge</t>
  </si>
  <si>
    <t>Intelektualne i osobne usluge</t>
  </si>
  <si>
    <t>Zdravstvene i veterinarske usluge</t>
  </si>
  <si>
    <t>Komunalne usluge</t>
  </si>
  <si>
    <t>Usluge promidžbe i informiranja</t>
  </si>
  <si>
    <t>Usluge tekućeg i investicijskog održavanja</t>
  </si>
  <si>
    <t>Usluge telefona, pošte i prijevoza</t>
  </si>
  <si>
    <t>Materijal i dijelovi za tekuće i investicijsko održavanje</t>
  </si>
  <si>
    <t>Energija</t>
  </si>
  <si>
    <t>Materijal i sirovine</t>
  </si>
  <si>
    <t>Uredski materijal i ostali materijalni rashodi</t>
  </si>
  <si>
    <t>Naknade za prijevoz, za rad na terenu i odvojeni život</t>
  </si>
  <si>
    <t>Doprinosi za obvezno zdravstveno osiguranje</t>
  </si>
  <si>
    <t>Ostali rashodi za zaposlene</t>
  </si>
  <si>
    <t xml:space="preserve">Izvor </t>
  </si>
  <si>
    <t>4.3.</t>
  </si>
  <si>
    <t>OSTALI PRIHODI ZA POS.NAMJENE-DECENTRALIZIRANA SREDSTVA</t>
  </si>
  <si>
    <t>3211</t>
  </si>
  <si>
    <t>3221</t>
  </si>
  <si>
    <t>3223</t>
  </si>
  <si>
    <t>3224</t>
  </si>
  <si>
    <t>3231</t>
  </si>
  <si>
    <t>3232</t>
  </si>
  <si>
    <t>3234</t>
  </si>
  <si>
    <t>3236</t>
  </si>
  <si>
    <t>3237</t>
  </si>
  <si>
    <t>3238</t>
  </si>
  <si>
    <t>3239</t>
  </si>
  <si>
    <t>3292</t>
  </si>
  <si>
    <t>3293</t>
  </si>
  <si>
    <t>3294</t>
  </si>
  <si>
    <t>4221</t>
  </si>
  <si>
    <t>4241</t>
  </si>
  <si>
    <t>4511</t>
  </si>
  <si>
    <t>5.4.</t>
  </si>
  <si>
    <t>POMOĆI ZA PRORAČUNSKE KORISNIKE-MINISTARSTVO</t>
  </si>
  <si>
    <t>3111</t>
  </si>
  <si>
    <t>3121</t>
  </si>
  <si>
    <t>3132</t>
  </si>
  <si>
    <t>3212</t>
  </si>
  <si>
    <t>Program</t>
  </si>
  <si>
    <t>1001</t>
  </si>
  <si>
    <t>OSNOVNO ŠKOLSTVO IZNAD NIVOA MINIMALNOG STANDARDA</t>
  </si>
  <si>
    <t>Aktivnost</t>
  </si>
  <si>
    <t>A100001</t>
  </si>
  <si>
    <t>OSNOVNOŠKOLSKO OBRAZOVANJE IZNAD MINIMALNIH STANDARDA</t>
  </si>
  <si>
    <t>1.1.</t>
  </si>
  <si>
    <t>OPĆI PRIHODI I PRIMICI (Produženi Boravak)</t>
  </si>
  <si>
    <t>OPĆI PRIHODI I PRIMICI (Dodatak na plaću za pomočnike u nastavi)</t>
  </si>
  <si>
    <t>3.2.</t>
  </si>
  <si>
    <t>VLASTITI PRIHODI PRORAČUNSKIH KORISNIKA</t>
  </si>
  <si>
    <t>3222</t>
  </si>
  <si>
    <t>6.4.</t>
  </si>
  <si>
    <t>DONACIJE ZA PRORAČUNSKE KORISNIKE</t>
  </si>
  <si>
    <t>POMOĆI ZA PRORAČUNSKE KORISNIKE</t>
  </si>
  <si>
    <t>5.5.</t>
  </si>
  <si>
    <t>EU POMOĆI ZA PRORAČUNSKE KORISNIKA</t>
  </si>
  <si>
    <t>Tekući projekt</t>
  </si>
  <si>
    <t>T100001</t>
  </si>
  <si>
    <t>S OSMJEHOM U ŠKOLU - POMOĆNICI U NASTAVI</t>
  </si>
  <si>
    <t>5.1.</t>
  </si>
  <si>
    <t>POMOĆI EU</t>
  </si>
  <si>
    <t>5.2.</t>
  </si>
  <si>
    <t>OSTALE POMOĆI</t>
  </si>
  <si>
    <t>T100002</t>
  </si>
  <si>
    <t>PROJEKT "ŠKOLSKA SHEMA"</t>
  </si>
  <si>
    <t>PROJEKT Marendajmo zajedno 2022/2023</t>
  </si>
  <si>
    <t>Besplatna marenda financirana od ministarstva</t>
  </si>
  <si>
    <t>Sitni inventar</t>
  </si>
  <si>
    <t>3225</t>
  </si>
  <si>
    <t>Službena i radna odjeća i obuća</t>
  </si>
  <si>
    <t>3233</t>
  </si>
  <si>
    <t>3295</t>
  </si>
  <si>
    <t>3296</t>
  </si>
  <si>
    <t>Zakupnine i najamnine</t>
  </si>
  <si>
    <t>Materijal za higijenske potrebe</t>
  </si>
  <si>
    <t>Uredska oprema i namještaj ("lakše torbe…")</t>
  </si>
  <si>
    <t>Usluge telefona pošte i prijevoza</t>
  </si>
  <si>
    <t>Rashodi od nefinancijeke imovine i nadoknade šteta s osnova osiguranja</t>
  </si>
  <si>
    <t>Osnovno školstvo do nivoa minimalnog standarda</t>
  </si>
  <si>
    <t>SVEUKUPNO OŠ STJEPANA IVIČEVIĆA</t>
  </si>
  <si>
    <t>Ostali nespomenuti financijski rashodi</t>
  </si>
  <si>
    <t>Sufinanciranje cijene prijevoza</t>
  </si>
  <si>
    <t>Ostali nespomenuti financijeki rashodi</t>
  </si>
  <si>
    <t>DonacijeCARITASU od učenika</t>
  </si>
  <si>
    <t>Kazne, upravne mjere i ostalli prihodi</t>
  </si>
  <si>
    <t>Naknade građanima i kućanstvima na temelju osiguranja i druge naknade</t>
  </si>
  <si>
    <t>Prihodi od upravnih i administrativnih pristojbi, pristojbi po posebnim propisima i naknada</t>
  </si>
  <si>
    <t>IZVJEŠTAJ O RASHODIMA PREMA FUNKCIJSKOJ KLASIFIKACIJI</t>
  </si>
  <si>
    <t>0912</t>
  </si>
  <si>
    <t>Osnovno obrazovanje</t>
  </si>
  <si>
    <t>Ostali rashodi</t>
  </si>
  <si>
    <t>Višak 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</si>
</sst>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0" fontId="0" fillId="3" borderId="0" xfId="0" applyFill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4" fontId="0" fillId="0" borderId="0" xfId="0" applyNumberFormat="1"/>
    <xf numFmtId="4" fontId="20" fillId="4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0" fillId="0" borderId="3" xfId="0" applyBorder="1" applyAlignment="1">
      <alignment wrapText="1"/>
    </xf>
    <xf numFmtId="4" fontId="0" fillId="0" borderId="3" xfId="0" applyNumberForma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/>
    <xf numFmtId="0" fontId="0" fillId="3" borderId="3" xfId="0" applyFill="1" applyBorder="1"/>
    <xf numFmtId="0" fontId="0" fillId="5" borderId="3" xfId="0" applyFill="1" applyBorder="1"/>
    <xf numFmtId="0" fontId="22" fillId="5" borderId="3" xfId="0" applyFont="1" applyFill="1" applyBorder="1" applyAlignment="1">
      <alignment wrapText="1"/>
    </xf>
    <xf numFmtId="0" fontId="22" fillId="0" borderId="3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left"/>
    </xf>
    <xf numFmtId="0" fontId="22" fillId="3" borderId="3" xfId="0" applyFont="1" applyFill="1" applyBorder="1" applyAlignment="1">
      <alignment wrapText="1"/>
    </xf>
    <xf numFmtId="4" fontId="0" fillId="3" borderId="3" xfId="0" applyNumberFormat="1" applyFill="1" applyBorder="1"/>
    <xf numFmtId="4" fontId="0" fillId="5" borderId="3" xfId="0" applyNumberFormat="1" applyFill="1" applyBorder="1"/>
    <xf numFmtId="0" fontId="0" fillId="6" borderId="3" xfId="0" applyFill="1" applyBorder="1"/>
    <xf numFmtId="0" fontId="0" fillId="6" borderId="3" xfId="0" applyFill="1" applyBorder="1" applyAlignment="1">
      <alignment horizontal="left"/>
    </xf>
    <xf numFmtId="0" fontId="22" fillId="6" borderId="3" xfId="0" applyFont="1" applyFill="1" applyBorder="1" applyAlignment="1">
      <alignment wrapText="1"/>
    </xf>
    <xf numFmtId="4" fontId="0" fillId="6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22" fillId="0" borderId="3" xfId="0" applyFont="1" applyFill="1" applyBorder="1" applyAlignment="1">
      <alignment wrapText="1"/>
    </xf>
    <xf numFmtId="4" fontId="0" fillId="0" borderId="3" xfId="0" applyNumberFormat="1" applyFill="1" applyBorder="1"/>
    <xf numFmtId="0" fontId="0" fillId="0" borderId="0" xfId="0" applyFill="1"/>
    <xf numFmtId="10" fontId="0" fillId="0" borderId="3" xfId="0" applyNumberFormat="1" applyBorder="1"/>
    <xf numFmtId="10" fontId="0" fillId="3" borderId="3" xfId="0" applyNumberFormat="1" applyFill="1" applyBorder="1"/>
    <xf numFmtId="10" fontId="0" fillId="5" borderId="3" xfId="0" applyNumberFormat="1" applyFill="1" applyBorder="1"/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wrapText="1"/>
    </xf>
    <xf numFmtId="10" fontId="0" fillId="6" borderId="3" xfId="0" applyNumberFormat="1" applyFill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5" fillId="6" borderId="4" xfId="0" applyNumberFormat="1" applyFont="1" applyFill="1" applyBorder="1" applyAlignment="1" applyProtection="1">
      <alignment horizontal="center" vertical="center" wrapText="1"/>
    </xf>
    <xf numFmtId="4" fontId="5" fillId="6" borderId="3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ill="1" applyBorder="1"/>
    <xf numFmtId="10" fontId="0" fillId="0" borderId="3" xfId="0" applyNumberFormat="1" applyFill="1" applyBorder="1"/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9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10" fontId="0" fillId="7" borderId="3" xfId="0" applyNumberFormat="1" applyFill="1" applyBorder="1"/>
    <xf numFmtId="0" fontId="0" fillId="7" borderId="3" xfId="0" applyFill="1" applyBorder="1" applyAlignment="1">
      <alignment horizontal="left"/>
    </xf>
    <xf numFmtId="0" fontId="0" fillId="7" borderId="3" xfId="0" applyFill="1" applyBorder="1" applyAlignment="1">
      <alignment wrapText="1"/>
    </xf>
    <xf numFmtId="4" fontId="0" fillId="7" borderId="3" xfId="0" applyNumberFormat="1" applyFill="1" applyBorder="1"/>
    <xf numFmtId="49" fontId="23" fillId="0" borderId="3" xfId="0" applyNumberFormat="1" applyFont="1" applyFill="1" applyBorder="1" applyAlignment="1" applyProtection="1">
      <alignment horizontal="left" vertical="center" wrapText="1"/>
    </xf>
    <xf numFmtId="0" fontId="0" fillId="7" borderId="3" xfId="0" applyFill="1" applyBorder="1"/>
    <xf numFmtId="49" fontId="23" fillId="7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5" xfId="0" applyNumberFormat="1" applyFont="1" applyFill="1" applyBorder="1" applyAlignment="1" applyProtection="1">
      <alignment horizontal="left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49" fontId="23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6"/>
  <sheetViews>
    <sheetView topLeftCell="A7" workbookViewId="0">
      <selection activeCell="J15" sqref="J15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s="37" customFormat="1" ht="42" customHeight="1" x14ac:dyDescent="0.25">
      <c r="B1" s="118" t="s">
        <v>35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18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18" customHeight="1" x14ac:dyDescent="0.25"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2:12" ht="15.75" customHeight="1" x14ac:dyDescent="0.25">
      <c r="B4" s="119" t="s">
        <v>11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2:12" ht="36" customHeight="1" x14ac:dyDescent="0.25">
      <c r="B5" s="131"/>
      <c r="C5" s="131"/>
      <c r="D5" s="131"/>
      <c r="E5" s="45"/>
      <c r="F5" s="45"/>
      <c r="G5" s="45"/>
      <c r="H5" s="45"/>
      <c r="I5" s="45"/>
      <c r="J5" s="47"/>
      <c r="K5" s="47"/>
      <c r="L5" s="46"/>
    </row>
    <row r="6" spans="2:12" ht="18" customHeight="1" x14ac:dyDescent="0.25">
      <c r="B6" s="119" t="s">
        <v>43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2:12" ht="18" customHeight="1" x14ac:dyDescent="0.25">
      <c r="B7" s="48"/>
      <c r="C7" s="49"/>
      <c r="D7" s="49"/>
      <c r="E7" s="49"/>
      <c r="F7" s="49"/>
      <c r="G7" s="49"/>
      <c r="H7" s="49"/>
      <c r="I7" s="49"/>
      <c r="J7" s="49"/>
      <c r="K7" s="49"/>
      <c r="L7" s="46"/>
    </row>
    <row r="8" spans="2:12" x14ac:dyDescent="0.25">
      <c r="B8" s="130" t="s">
        <v>45</v>
      </c>
      <c r="C8" s="130"/>
      <c r="D8" s="130"/>
      <c r="E8" s="130"/>
      <c r="F8" s="130"/>
      <c r="G8" s="50"/>
      <c r="H8" s="50"/>
      <c r="I8" s="50"/>
      <c r="J8" s="50"/>
      <c r="K8" s="51"/>
      <c r="L8" s="46"/>
    </row>
    <row r="9" spans="2:12" ht="25.5" x14ac:dyDescent="0.25">
      <c r="B9" s="122" t="s">
        <v>6</v>
      </c>
      <c r="C9" s="123"/>
      <c r="D9" s="123"/>
      <c r="E9" s="123"/>
      <c r="F9" s="124"/>
      <c r="G9" s="27" t="s">
        <v>46</v>
      </c>
      <c r="H9" s="1" t="s">
        <v>34</v>
      </c>
      <c r="I9" s="1" t="s">
        <v>32</v>
      </c>
      <c r="J9" s="27" t="s">
        <v>47</v>
      </c>
      <c r="K9" s="1" t="s">
        <v>16</v>
      </c>
      <c r="L9" s="1" t="s">
        <v>33</v>
      </c>
    </row>
    <row r="10" spans="2:12" s="30" customFormat="1" ht="11.25" x14ac:dyDescent="0.2">
      <c r="B10" s="125">
        <v>1</v>
      </c>
      <c r="C10" s="125"/>
      <c r="D10" s="125"/>
      <c r="E10" s="125"/>
      <c r="F10" s="126"/>
      <c r="G10" s="29">
        <v>2</v>
      </c>
      <c r="H10" s="28">
        <v>3</v>
      </c>
      <c r="I10" s="28">
        <v>4</v>
      </c>
      <c r="J10" s="28">
        <v>5</v>
      </c>
      <c r="K10" s="28" t="s">
        <v>18</v>
      </c>
      <c r="L10" s="28" t="s">
        <v>19</v>
      </c>
    </row>
    <row r="11" spans="2:12" x14ac:dyDescent="0.25">
      <c r="B11" s="127" t="s">
        <v>0</v>
      </c>
      <c r="C11" s="128"/>
      <c r="D11" s="128"/>
      <c r="E11" s="128"/>
      <c r="F11" s="129"/>
      <c r="G11" s="93">
        <f>SUM(G12:G13)</f>
        <v>908053.01</v>
      </c>
      <c r="H11" s="93">
        <f t="shared" ref="H11:J11" si="0">SUM(H12:H13)</f>
        <v>2143423.8600000003</v>
      </c>
      <c r="I11" s="93">
        <f t="shared" si="0"/>
        <v>2143423.8600000003</v>
      </c>
      <c r="J11" s="93">
        <f t="shared" si="0"/>
        <v>1055390.6300000001</v>
      </c>
      <c r="K11" s="87">
        <f>J11/G11</f>
        <v>1.1622566286080591</v>
      </c>
      <c r="L11" s="87">
        <f>J11/I11</f>
        <v>0.49238540714947532</v>
      </c>
    </row>
    <row r="12" spans="2:12" x14ac:dyDescent="0.25">
      <c r="B12" s="134" t="s">
        <v>36</v>
      </c>
      <c r="C12" s="135"/>
      <c r="D12" s="135"/>
      <c r="E12" s="135"/>
      <c r="F12" s="136"/>
      <c r="G12" s="94">
        <f>' Račun prihoda i rashoda'!G10</f>
        <v>908053.01</v>
      </c>
      <c r="H12" s="94">
        <f>' Račun prihoda i rashoda'!H10</f>
        <v>2143423.8600000003</v>
      </c>
      <c r="I12" s="94">
        <f>' Račun prihoda i rashoda'!I10</f>
        <v>2143423.8600000003</v>
      </c>
      <c r="J12" s="94">
        <f>' Račun prihoda i rashoda'!J10</f>
        <v>1055390.6300000001</v>
      </c>
      <c r="K12" s="86">
        <f>J12/G12</f>
        <v>1.1622566286080591</v>
      </c>
      <c r="L12" s="86">
        <f>J12/I12</f>
        <v>0.49238540714947532</v>
      </c>
    </row>
    <row r="13" spans="2:12" x14ac:dyDescent="0.25">
      <c r="B13" s="145" t="s">
        <v>37</v>
      </c>
      <c r="C13" s="136"/>
      <c r="D13" s="136"/>
      <c r="E13" s="136"/>
      <c r="F13" s="136"/>
      <c r="G13" s="94"/>
      <c r="H13" s="94"/>
      <c r="I13" s="94"/>
      <c r="J13" s="94"/>
      <c r="K13" s="21"/>
      <c r="L13" s="21"/>
    </row>
    <row r="14" spans="2:12" x14ac:dyDescent="0.25">
      <c r="B14" s="23" t="s">
        <v>1</v>
      </c>
      <c r="C14" s="36"/>
      <c r="D14" s="36"/>
      <c r="E14" s="36"/>
      <c r="F14" s="36"/>
      <c r="G14" s="93">
        <f>SUM(G15:G16)</f>
        <v>922055.53</v>
      </c>
      <c r="H14" s="93">
        <f t="shared" ref="H14:J14" si="1">SUM(H15:H16)</f>
        <v>2143423.86</v>
      </c>
      <c r="I14" s="93">
        <f t="shared" si="1"/>
        <v>2143423.86</v>
      </c>
      <c r="J14" s="93">
        <f t="shared" si="1"/>
        <v>1033226.2900000002</v>
      </c>
      <c r="K14" s="87">
        <f>J14/G14</f>
        <v>1.1205684000398546</v>
      </c>
      <c r="L14" s="87">
        <f>J14/I14</f>
        <v>0.48204478324693101</v>
      </c>
    </row>
    <row r="15" spans="2:12" x14ac:dyDescent="0.25">
      <c r="B15" s="144" t="s">
        <v>38</v>
      </c>
      <c r="C15" s="135"/>
      <c r="D15" s="135"/>
      <c r="E15" s="135"/>
      <c r="F15" s="135"/>
      <c r="G15" s="94">
        <f>' Račun prihoda i rashoda'!G22</f>
        <v>922055.53</v>
      </c>
      <c r="H15" s="94">
        <f>' Račun prihoda i rashoda'!H22</f>
        <v>2143423.86</v>
      </c>
      <c r="I15" s="94">
        <f>' Račun prihoda i rashoda'!I22</f>
        <v>2143423.86</v>
      </c>
      <c r="J15" s="94">
        <f>' Račun prihoda i rashoda'!J22</f>
        <v>1033226.2900000002</v>
      </c>
      <c r="K15" s="86">
        <f>J15/G15</f>
        <v>1.1205684000398546</v>
      </c>
      <c r="L15" s="86">
        <f>J15/I15</f>
        <v>0.48204478324693101</v>
      </c>
    </row>
    <row r="16" spans="2:12" x14ac:dyDescent="0.25">
      <c r="B16" s="137" t="s">
        <v>39</v>
      </c>
      <c r="C16" s="136"/>
      <c r="D16" s="136"/>
      <c r="E16" s="136"/>
      <c r="F16" s="136"/>
      <c r="G16" s="95">
        <f>' Račun prihoda i rashoda'!G29</f>
        <v>0</v>
      </c>
      <c r="H16" s="95"/>
      <c r="I16" s="95"/>
      <c r="J16" s="95"/>
      <c r="K16" s="22"/>
      <c r="L16" s="22"/>
    </row>
    <row r="17" spans="1:48" x14ac:dyDescent="0.25">
      <c r="B17" s="141" t="s">
        <v>48</v>
      </c>
      <c r="C17" s="128"/>
      <c r="D17" s="128"/>
      <c r="E17" s="128"/>
      <c r="F17" s="128"/>
      <c r="G17" s="93">
        <f>G11-G14</f>
        <v>-14002.520000000019</v>
      </c>
      <c r="H17" s="93">
        <f>H11-H14</f>
        <v>0</v>
      </c>
      <c r="I17" s="93">
        <f>I11-I14</f>
        <v>0</v>
      </c>
      <c r="J17" s="93">
        <f>J11-J14</f>
        <v>22164.339999999967</v>
      </c>
      <c r="K17" s="19"/>
      <c r="L17" s="19"/>
    </row>
    <row r="18" spans="1:48" ht="18" x14ac:dyDescent="0.25">
      <c r="B18" s="45"/>
      <c r="C18" s="52"/>
      <c r="D18" s="52"/>
      <c r="E18" s="52"/>
      <c r="F18" s="52"/>
      <c r="G18" s="52"/>
      <c r="H18" s="52"/>
      <c r="I18" s="53"/>
      <c r="J18" s="53"/>
      <c r="K18" s="53"/>
      <c r="L18" s="53"/>
    </row>
    <row r="19" spans="1:48" ht="18" customHeight="1" x14ac:dyDescent="0.25">
      <c r="B19" s="130" t="s">
        <v>49</v>
      </c>
      <c r="C19" s="130"/>
      <c r="D19" s="130"/>
      <c r="E19" s="130"/>
      <c r="F19" s="130"/>
      <c r="G19" s="52"/>
      <c r="H19" s="52"/>
      <c r="I19" s="53"/>
      <c r="J19" s="53"/>
      <c r="K19" s="53"/>
      <c r="L19" s="53"/>
    </row>
    <row r="20" spans="1:48" ht="25.5" x14ac:dyDescent="0.25">
      <c r="B20" s="122" t="s">
        <v>6</v>
      </c>
      <c r="C20" s="123"/>
      <c r="D20" s="123"/>
      <c r="E20" s="123"/>
      <c r="F20" s="124"/>
      <c r="G20" s="27" t="s">
        <v>46</v>
      </c>
      <c r="H20" s="1" t="s">
        <v>34</v>
      </c>
      <c r="I20" s="1" t="s">
        <v>32</v>
      </c>
      <c r="J20" s="27" t="s">
        <v>47</v>
      </c>
      <c r="K20" s="1" t="s">
        <v>16</v>
      </c>
      <c r="L20" s="1" t="s">
        <v>33</v>
      </c>
    </row>
    <row r="21" spans="1:48" s="30" customFormat="1" x14ac:dyDescent="0.25">
      <c r="B21" s="125">
        <v>1</v>
      </c>
      <c r="C21" s="125"/>
      <c r="D21" s="125"/>
      <c r="E21" s="125"/>
      <c r="F21" s="126"/>
      <c r="G21" s="29">
        <v>2</v>
      </c>
      <c r="H21" s="28">
        <v>3</v>
      </c>
      <c r="I21" s="28">
        <v>4</v>
      </c>
      <c r="J21" s="28">
        <v>5</v>
      </c>
      <c r="K21" s="28" t="s">
        <v>18</v>
      </c>
      <c r="L21" s="28" t="s">
        <v>19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 customHeight="1" x14ac:dyDescent="0.25">
      <c r="B22" s="134" t="s">
        <v>40</v>
      </c>
      <c r="C22" s="142"/>
      <c r="D22" s="142"/>
      <c r="E22" s="142"/>
      <c r="F22" s="143"/>
      <c r="G22" s="18"/>
      <c r="H22" s="18"/>
      <c r="I22" s="18"/>
      <c r="J22" s="18"/>
      <c r="K22" s="18"/>
      <c r="L22" s="18"/>
    </row>
    <row r="23" spans="1:48" x14ac:dyDescent="0.25">
      <c r="B23" s="134" t="s">
        <v>41</v>
      </c>
      <c r="C23" s="135"/>
      <c r="D23" s="135"/>
      <c r="E23" s="135"/>
      <c r="F23" s="135"/>
      <c r="G23" s="18"/>
      <c r="H23" s="18"/>
      <c r="I23" s="18"/>
      <c r="J23" s="18"/>
      <c r="K23" s="18"/>
      <c r="L23" s="18"/>
    </row>
    <row r="24" spans="1:48" s="34" customFormat="1" ht="15" customHeight="1" x14ac:dyDescent="0.25">
      <c r="A24"/>
      <c r="B24" s="138" t="s">
        <v>42</v>
      </c>
      <c r="C24" s="139"/>
      <c r="D24" s="139"/>
      <c r="E24" s="139"/>
      <c r="F24" s="140"/>
      <c r="G24" s="20"/>
      <c r="H24" s="20"/>
      <c r="I24" s="20"/>
      <c r="J24" s="20"/>
      <c r="K24" s="20"/>
      <c r="L24" s="2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34" customFormat="1" ht="15" customHeight="1" x14ac:dyDescent="0.25">
      <c r="A25"/>
      <c r="B25" s="138" t="s">
        <v>44</v>
      </c>
      <c r="C25" s="139"/>
      <c r="D25" s="139"/>
      <c r="E25" s="139"/>
      <c r="F25" s="140"/>
      <c r="G25" s="20"/>
      <c r="H25" s="20"/>
      <c r="I25" s="20"/>
      <c r="J25" s="20"/>
      <c r="K25" s="20"/>
      <c r="L25" s="2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x14ac:dyDescent="0.25">
      <c r="B26" s="141" t="s">
        <v>50</v>
      </c>
      <c r="C26" s="128"/>
      <c r="D26" s="128"/>
      <c r="E26" s="128"/>
      <c r="F26" s="128"/>
      <c r="G26" s="20"/>
      <c r="H26" s="20"/>
      <c r="I26" s="20"/>
      <c r="J26" s="20"/>
      <c r="K26" s="20"/>
      <c r="L26" s="20"/>
    </row>
    <row r="27" spans="1:48" ht="15.75" x14ac:dyDescent="0.25">
      <c r="B27" s="14"/>
      <c r="C27" s="15"/>
      <c r="D27" s="15"/>
      <c r="E27" s="15"/>
      <c r="F27" s="15"/>
      <c r="G27" s="16"/>
      <c r="H27" s="16"/>
      <c r="I27" s="16"/>
      <c r="J27" s="16"/>
      <c r="K27" s="16"/>
    </row>
    <row r="28" spans="1:48" ht="15.75" x14ac:dyDescent="0.25">
      <c r="B28" s="132" t="s">
        <v>56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48" ht="15.75" x14ac:dyDescent="0.25">
      <c r="B29" s="14"/>
      <c r="C29" s="15"/>
      <c r="D29" s="15"/>
      <c r="E29" s="15"/>
      <c r="F29" s="15"/>
      <c r="G29" s="16"/>
      <c r="H29" s="16"/>
      <c r="I29" s="16"/>
      <c r="J29" s="16"/>
      <c r="K29" s="16"/>
    </row>
    <row r="30" spans="1:48" ht="15" customHeight="1" x14ac:dyDescent="0.25">
      <c r="B30" s="121" t="s">
        <v>31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48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48" ht="15" customHeight="1" x14ac:dyDescent="0.25">
      <c r="B32" s="121" t="s">
        <v>51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36.75" customHeight="1" x14ac:dyDescent="0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2:12" x14ac:dyDescent="0.25"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2:12" ht="15" customHeight="1" x14ac:dyDescent="0.25">
      <c r="B35" s="133" t="s">
        <v>57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</row>
    <row r="36" spans="2:12" x14ac:dyDescent="0.25"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</row>
  </sheetData>
  <mergeCells count="27">
    <mergeCell ref="B35:L36"/>
    <mergeCell ref="B12:F12"/>
    <mergeCell ref="B16:F16"/>
    <mergeCell ref="B25:F25"/>
    <mergeCell ref="B26:F26"/>
    <mergeCell ref="B23:F23"/>
    <mergeCell ref="B22:F22"/>
    <mergeCell ref="B15:F15"/>
    <mergeCell ref="B24:F24"/>
    <mergeCell ref="B17:F17"/>
    <mergeCell ref="B21:F21"/>
    <mergeCell ref="B19:F19"/>
    <mergeCell ref="B20:F20"/>
    <mergeCell ref="B13:F13"/>
    <mergeCell ref="B1:L1"/>
    <mergeCell ref="B4:L4"/>
    <mergeCell ref="B6:L6"/>
    <mergeCell ref="B34:F34"/>
    <mergeCell ref="G34:K34"/>
    <mergeCell ref="B30:L30"/>
    <mergeCell ref="B32:L33"/>
    <mergeCell ref="B9:F9"/>
    <mergeCell ref="B10:F10"/>
    <mergeCell ref="B11:F11"/>
    <mergeCell ref="B8:F8"/>
    <mergeCell ref="B5:D5"/>
    <mergeCell ref="B28:L28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32"/>
  <sheetViews>
    <sheetView tabSelected="1" topLeftCell="C6" workbookViewId="0">
      <selection activeCell="L30" sqref="L30:L3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1.855468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7"/>
      <c r="F1" s="2"/>
      <c r="G1" s="2"/>
      <c r="H1" s="2"/>
      <c r="I1" s="2"/>
      <c r="J1" s="2"/>
      <c r="K1" s="2"/>
    </row>
    <row r="2" spans="2:12" ht="15.75" customHeight="1" x14ac:dyDescent="0.25">
      <c r="B2" s="152" t="s">
        <v>11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2:12" ht="18" x14ac:dyDescent="0.25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" customHeight="1" x14ac:dyDescent="0.25">
      <c r="B4" s="152" t="s">
        <v>52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52" t="s">
        <v>17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25.5" x14ac:dyDescent="0.25">
      <c r="B8" s="146" t="s">
        <v>6</v>
      </c>
      <c r="C8" s="147"/>
      <c r="D8" s="147"/>
      <c r="E8" s="147"/>
      <c r="F8" s="148"/>
      <c r="G8" s="39" t="s">
        <v>46</v>
      </c>
      <c r="H8" s="39" t="s">
        <v>34</v>
      </c>
      <c r="I8" s="39" t="s">
        <v>32</v>
      </c>
      <c r="J8" s="39" t="s">
        <v>47</v>
      </c>
      <c r="K8" s="39" t="s">
        <v>16</v>
      </c>
      <c r="L8" s="39" t="s">
        <v>33</v>
      </c>
    </row>
    <row r="9" spans="2:12" s="30" customFormat="1" ht="11.25" x14ac:dyDescent="0.2">
      <c r="B9" s="149">
        <v>1</v>
      </c>
      <c r="C9" s="150"/>
      <c r="D9" s="150"/>
      <c r="E9" s="150"/>
      <c r="F9" s="151"/>
      <c r="G9" s="40">
        <v>2</v>
      </c>
      <c r="H9" s="40">
        <v>3</v>
      </c>
      <c r="I9" s="40">
        <v>4</v>
      </c>
      <c r="J9" s="40">
        <v>5</v>
      </c>
      <c r="K9" s="40" t="s">
        <v>18</v>
      </c>
      <c r="L9" s="40" t="s">
        <v>19</v>
      </c>
    </row>
    <row r="10" spans="2:12" x14ac:dyDescent="0.25">
      <c r="B10" s="6"/>
      <c r="C10" s="6"/>
      <c r="D10" s="6"/>
      <c r="E10" s="6"/>
      <c r="F10" s="6" t="s">
        <v>20</v>
      </c>
      <c r="G10" s="57">
        <f>G11</f>
        <v>908053.01</v>
      </c>
      <c r="H10" s="57">
        <f>H11</f>
        <v>2143423.8600000003</v>
      </c>
      <c r="I10" s="57">
        <f>I11</f>
        <v>2143423.8600000003</v>
      </c>
      <c r="J10" s="57">
        <f>J11</f>
        <v>1055390.6300000001</v>
      </c>
      <c r="K10" s="86">
        <f>J10/G10</f>
        <v>1.1622566286080591</v>
      </c>
      <c r="L10" s="86">
        <f>J10/I10</f>
        <v>0.49238540714947532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56">
        <f>G12+G13+G15+G16+G17+G18</f>
        <v>908053.01</v>
      </c>
      <c r="H11" s="56">
        <f>H12+H13+H15+H16+H17+H14+H18</f>
        <v>2143423.8600000003</v>
      </c>
      <c r="I11" s="56">
        <f>I12+I13+I15+I16+I17+I14+I18</f>
        <v>2143423.8600000003</v>
      </c>
      <c r="J11" s="56">
        <f>J12+J13+J15+J16+J17</f>
        <v>1055390.6300000001</v>
      </c>
      <c r="K11" s="86">
        <f>J11/G11</f>
        <v>1.1622566286080591</v>
      </c>
      <c r="L11" s="86">
        <f>J11/I11</f>
        <v>0.49238540714947532</v>
      </c>
    </row>
    <row r="12" spans="2:12" ht="25.5" x14ac:dyDescent="0.25">
      <c r="B12" s="6"/>
      <c r="C12" s="11">
        <v>63</v>
      </c>
      <c r="D12" s="11"/>
      <c r="E12" s="11"/>
      <c r="F12" s="11" t="s">
        <v>21</v>
      </c>
      <c r="G12" s="56">
        <v>768576.13</v>
      </c>
      <c r="H12" s="56">
        <v>1775599.09</v>
      </c>
      <c r="I12" s="56">
        <v>1775599.09</v>
      </c>
      <c r="J12" s="56">
        <v>902865.49</v>
      </c>
      <c r="K12" s="86">
        <f>J12/G12</f>
        <v>1.1747248642759696</v>
      </c>
      <c r="L12" s="86">
        <f>J12/I12</f>
        <v>0.50848499252159451</v>
      </c>
    </row>
    <row r="13" spans="2:12" x14ac:dyDescent="0.25">
      <c r="B13" s="7"/>
      <c r="C13" s="7">
        <v>64</v>
      </c>
      <c r="D13" s="7"/>
      <c r="E13" s="7"/>
      <c r="F13" s="32" t="s">
        <v>58</v>
      </c>
      <c r="G13" s="55">
        <v>0.05</v>
      </c>
      <c r="H13" s="55">
        <v>0.05</v>
      </c>
      <c r="I13" s="55">
        <v>0.05</v>
      </c>
      <c r="J13" s="55">
        <v>0</v>
      </c>
      <c r="K13" s="86">
        <f t="shared" ref="K13:K18" si="0">J13/G13</f>
        <v>0</v>
      </c>
      <c r="L13" s="86">
        <f t="shared" ref="L13:L14" si="1">J13/I13</f>
        <v>0</v>
      </c>
    </row>
    <row r="14" spans="2:12" ht="24" x14ac:dyDescent="0.25">
      <c r="B14" s="7"/>
      <c r="C14" s="7">
        <v>65</v>
      </c>
      <c r="D14" s="7"/>
      <c r="E14" s="7"/>
      <c r="F14" s="110" t="s">
        <v>161</v>
      </c>
      <c r="G14" s="56">
        <v>0</v>
      </c>
      <c r="H14" s="56">
        <v>3981.69</v>
      </c>
      <c r="I14" s="56">
        <v>3981.69</v>
      </c>
      <c r="J14" s="56">
        <v>0</v>
      </c>
      <c r="K14" s="86" t="e">
        <f t="shared" si="0"/>
        <v>#DIV/0!</v>
      </c>
      <c r="L14" s="86">
        <f t="shared" si="1"/>
        <v>0</v>
      </c>
    </row>
    <row r="15" spans="2:12" ht="25.5" x14ac:dyDescent="0.25">
      <c r="B15" s="7"/>
      <c r="C15" s="7">
        <v>66</v>
      </c>
      <c r="D15" s="7"/>
      <c r="E15" s="7"/>
      <c r="F15" s="11" t="s">
        <v>59</v>
      </c>
      <c r="G15" s="56">
        <v>33991.99</v>
      </c>
      <c r="H15" s="56">
        <v>92905.47</v>
      </c>
      <c r="I15" s="56">
        <v>92905.47</v>
      </c>
      <c r="J15" s="56">
        <v>19861.8</v>
      </c>
      <c r="K15" s="86">
        <f t="shared" si="0"/>
        <v>0.58430824438345619</v>
      </c>
      <c r="L15" s="86">
        <f t="shared" ref="L15:L18" si="2">J15/I15</f>
        <v>0.21378504408836208</v>
      </c>
    </row>
    <row r="16" spans="2:12" ht="25.5" x14ac:dyDescent="0.25">
      <c r="B16" s="26"/>
      <c r="C16" s="7">
        <v>67</v>
      </c>
      <c r="D16" s="33"/>
      <c r="E16" s="33"/>
      <c r="F16" s="11" t="s">
        <v>60</v>
      </c>
      <c r="G16" s="57">
        <v>105354.13</v>
      </c>
      <c r="H16" s="57">
        <v>265708.11</v>
      </c>
      <c r="I16" s="57">
        <v>265708.11</v>
      </c>
      <c r="J16" s="57">
        <v>132639.09</v>
      </c>
      <c r="K16" s="86">
        <f t="shared" si="0"/>
        <v>1.2589832975698247</v>
      </c>
      <c r="L16" s="86">
        <f t="shared" si="2"/>
        <v>0.49919097313213362</v>
      </c>
    </row>
    <row r="17" spans="2:15" x14ac:dyDescent="0.25">
      <c r="B17" s="7"/>
      <c r="C17" s="7">
        <v>68</v>
      </c>
      <c r="D17" s="7"/>
      <c r="E17" s="7"/>
      <c r="F17" s="32" t="s">
        <v>159</v>
      </c>
      <c r="G17" s="56">
        <v>130.71</v>
      </c>
      <c r="H17" s="56">
        <v>50</v>
      </c>
      <c r="I17" s="56">
        <v>50</v>
      </c>
      <c r="J17" s="56">
        <v>24.25</v>
      </c>
      <c r="K17" s="86">
        <f t="shared" si="0"/>
        <v>0.18552520847678064</v>
      </c>
      <c r="L17" s="86">
        <f t="shared" si="2"/>
        <v>0.48499999999999999</v>
      </c>
    </row>
    <row r="18" spans="2:15" ht="15.75" customHeight="1" x14ac:dyDescent="0.25">
      <c r="C18" s="12">
        <v>92</v>
      </c>
      <c r="D18" s="31"/>
      <c r="E18" s="31"/>
      <c r="F18" s="31" t="s">
        <v>166</v>
      </c>
      <c r="G18" s="56">
        <v>0</v>
      </c>
      <c r="H18" s="56">
        <v>5179.45</v>
      </c>
      <c r="I18" s="56">
        <v>5179.45</v>
      </c>
      <c r="J18" s="56">
        <v>0</v>
      </c>
      <c r="K18" s="101" t="e">
        <f t="shared" si="0"/>
        <v>#DIV/0!</v>
      </c>
      <c r="L18" s="101">
        <f t="shared" si="2"/>
        <v>0</v>
      </c>
    </row>
    <row r="19" spans="2:15" ht="15.75" customHeight="1" x14ac:dyDescent="0.25">
      <c r="B19" s="17"/>
      <c r="C19" s="17"/>
      <c r="D19" s="17"/>
      <c r="E19" s="17"/>
      <c r="F19" s="17"/>
      <c r="G19" s="17"/>
      <c r="H19" s="17"/>
      <c r="I19" s="17"/>
      <c r="J19" s="3"/>
      <c r="K19" s="3"/>
      <c r="L19" s="3"/>
    </row>
    <row r="20" spans="2:15" ht="25.5" x14ac:dyDescent="0.25">
      <c r="B20" s="146" t="s">
        <v>6</v>
      </c>
      <c r="C20" s="147"/>
      <c r="D20" s="147"/>
      <c r="E20" s="147"/>
      <c r="F20" s="148"/>
      <c r="G20" s="39" t="s">
        <v>46</v>
      </c>
      <c r="H20" s="39" t="s">
        <v>34</v>
      </c>
      <c r="I20" s="39" t="s">
        <v>32</v>
      </c>
      <c r="J20" s="39" t="s">
        <v>47</v>
      </c>
      <c r="K20" s="39" t="s">
        <v>16</v>
      </c>
      <c r="L20" s="39" t="s">
        <v>33</v>
      </c>
    </row>
    <row r="21" spans="2:15" s="30" customFormat="1" ht="12.75" customHeight="1" x14ac:dyDescent="0.2">
      <c r="B21" s="149">
        <v>1</v>
      </c>
      <c r="C21" s="150"/>
      <c r="D21" s="150"/>
      <c r="E21" s="150"/>
      <c r="F21" s="151"/>
      <c r="G21" s="40">
        <v>2</v>
      </c>
      <c r="H21" s="40">
        <v>3</v>
      </c>
      <c r="I21" s="40">
        <v>4</v>
      </c>
      <c r="J21" s="40">
        <v>5</v>
      </c>
      <c r="K21" s="40" t="s">
        <v>18</v>
      </c>
      <c r="L21" s="40" t="s">
        <v>19</v>
      </c>
    </row>
    <row r="22" spans="2:15" x14ac:dyDescent="0.25">
      <c r="B22" s="6"/>
      <c r="C22" s="6"/>
      <c r="D22" s="6"/>
      <c r="E22" s="6"/>
      <c r="F22" s="6" t="s">
        <v>7</v>
      </c>
      <c r="G22" s="57">
        <f>G23+G29</f>
        <v>922055.53</v>
      </c>
      <c r="H22" s="57">
        <f>H23+H29</f>
        <v>2143423.86</v>
      </c>
      <c r="I22" s="57">
        <f>I23+I29</f>
        <v>2143423.86</v>
      </c>
      <c r="J22" s="57">
        <f>J23+J29</f>
        <v>1033226.2900000002</v>
      </c>
      <c r="K22" s="86">
        <f>J22/G22</f>
        <v>1.1205684000398546</v>
      </c>
      <c r="L22" s="86">
        <f>J22/I22</f>
        <v>0.48204478324693101</v>
      </c>
      <c r="N22" s="64"/>
      <c r="O22" s="64"/>
    </row>
    <row r="23" spans="2:15" x14ac:dyDescent="0.25">
      <c r="B23" s="6">
        <v>3</v>
      </c>
      <c r="C23" s="6"/>
      <c r="D23" s="6"/>
      <c r="E23" s="6"/>
      <c r="F23" s="6" t="s">
        <v>3</v>
      </c>
      <c r="G23" s="57">
        <f>G24+G25+G26+G27+G28</f>
        <v>922055.53</v>
      </c>
      <c r="H23" s="57">
        <f>H24+H25+H26</f>
        <v>2143423.86</v>
      </c>
      <c r="I23" s="57">
        <f>I24+I25+I26</f>
        <v>2143423.86</v>
      </c>
      <c r="J23" s="57">
        <f>J24+J25+J26+J27+J28</f>
        <v>1019956.2900000002</v>
      </c>
      <c r="K23" s="86">
        <f t="shared" ref="K23:K31" si="3">J23/G23</f>
        <v>1.1061766420944301</v>
      </c>
      <c r="L23" s="86">
        <f t="shared" ref="L23:L31" si="4">J23/I23</f>
        <v>0.4758537539094112</v>
      </c>
      <c r="N23" s="64"/>
      <c r="O23" s="64"/>
    </row>
    <row r="24" spans="2:15" x14ac:dyDescent="0.25">
      <c r="B24" s="6"/>
      <c r="C24" s="102">
        <v>31</v>
      </c>
      <c r="D24" s="102"/>
      <c r="E24" s="102"/>
      <c r="F24" s="102" t="s">
        <v>4</v>
      </c>
      <c r="G24" s="105">
        <v>818661.48</v>
      </c>
      <c r="H24" s="105">
        <v>1802208.72</v>
      </c>
      <c r="I24" s="105">
        <v>1802208.72</v>
      </c>
      <c r="J24" s="105">
        <v>908838.98</v>
      </c>
      <c r="K24" s="106">
        <f t="shared" si="3"/>
        <v>1.1101523672519684</v>
      </c>
      <c r="L24" s="106">
        <f t="shared" si="4"/>
        <v>0.50429174485405881</v>
      </c>
      <c r="N24" s="64"/>
      <c r="O24" s="64"/>
    </row>
    <row r="25" spans="2:15" x14ac:dyDescent="0.25">
      <c r="B25" s="11"/>
      <c r="C25" s="102">
        <v>32</v>
      </c>
      <c r="D25" s="103"/>
      <c r="E25" s="103"/>
      <c r="F25" s="104" t="s">
        <v>12</v>
      </c>
      <c r="G25" s="105">
        <v>102253.54</v>
      </c>
      <c r="H25" s="105">
        <v>339197.75</v>
      </c>
      <c r="I25" s="105">
        <v>339197.75</v>
      </c>
      <c r="J25" s="105">
        <v>108164.05</v>
      </c>
      <c r="K25" s="106">
        <f t="shared" si="3"/>
        <v>1.0578024975956823</v>
      </c>
      <c r="L25" s="106">
        <f t="shared" si="4"/>
        <v>0.31888197961218789</v>
      </c>
      <c r="N25" s="64"/>
      <c r="O25" s="64"/>
    </row>
    <row r="26" spans="2:15" x14ac:dyDescent="0.25">
      <c r="B26" s="62"/>
      <c r="C26" s="107">
        <v>34</v>
      </c>
      <c r="D26" s="107"/>
      <c r="E26" s="107"/>
      <c r="F26" s="108" t="s">
        <v>66</v>
      </c>
      <c r="G26" s="109">
        <v>1140.51</v>
      </c>
      <c r="H26" s="109">
        <v>2017.39</v>
      </c>
      <c r="I26" s="109">
        <v>2017.39</v>
      </c>
      <c r="J26" s="109">
        <v>1045.68</v>
      </c>
      <c r="K26" s="106">
        <f t="shared" si="3"/>
        <v>0.91685298682168515</v>
      </c>
      <c r="L26" s="106">
        <f t="shared" si="4"/>
        <v>0.51833309374984515</v>
      </c>
      <c r="N26" s="64"/>
      <c r="O26" s="64"/>
    </row>
    <row r="27" spans="2:15" ht="24" x14ac:dyDescent="0.25">
      <c r="B27" s="62"/>
      <c r="C27" s="107">
        <v>37</v>
      </c>
      <c r="D27" s="111"/>
      <c r="E27" s="111"/>
      <c r="F27" s="112" t="s">
        <v>160</v>
      </c>
      <c r="G27" s="111">
        <v>0</v>
      </c>
      <c r="H27" s="111">
        <v>2000</v>
      </c>
      <c r="I27" s="111">
        <v>2000</v>
      </c>
      <c r="J27" s="109">
        <v>1089.4000000000001</v>
      </c>
      <c r="K27" s="106" t="e">
        <f t="shared" ref="K27:K28" si="5">J27/G27</f>
        <v>#DIV/0!</v>
      </c>
      <c r="L27" s="106">
        <f t="shared" ref="L27:L28" si="6">J27/I27</f>
        <v>0.54470000000000007</v>
      </c>
      <c r="N27" s="64"/>
      <c r="O27" s="64"/>
    </row>
    <row r="28" spans="2:15" x14ac:dyDescent="0.25">
      <c r="B28" s="62"/>
      <c r="C28" s="107">
        <v>38</v>
      </c>
      <c r="D28" s="111"/>
      <c r="E28" s="111"/>
      <c r="F28" s="112" t="s">
        <v>165</v>
      </c>
      <c r="G28" s="111">
        <v>0</v>
      </c>
      <c r="H28" s="111">
        <v>0</v>
      </c>
      <c r="I28" s="111">
        <v>1000</v>
      </c>
      <c r="J28" s="111">
        <v>818.18</v>
      </c>
      <c r="K28" s="106" t="e">
        <f t="shared" si="5"/>
        <v>#DIV/0!</v>
      </c>
      <c r="L28" s="106">
        <f t="shared" si="6"/>
        <v>0.81817999999999991</v>
      </c>
      <c r="N28" s="64"/>
      <c r="O28" s="64"/>
    </row>
    <row r="29" spans="2:15" x14ac:dyDescent="0.25">
      <c r="B29" s="63">
        <v>4</v>
      </c>
      <c r="C29" s="63"/>
      <c r="D29" s="63"/>
      <c r="E29" s="63"/>
      <c r="F29" s="60" t="s">
        <v>5</v>
      </c>
      <c r="G29" s="61">
        <f>G30+G31</f>
        <v>0</v>
      </c>
      <c r="H29" s="61">
        <f t="shared" ref="H29:I29" si="7">H30+H31</f>
        <v>0</v>
      </c>
      <c r="I29" s="61">
        <f t="shared" si="7"/>
        <v>0</v>
      </c>
      <c r="J29" s="61">
        <f>J30+J31</f>
        <v>13270</v>
      </c>
      <c r="K29" s="86" t="e">
        <f t="shared" si="3"/>
        <v>#DIV/0!</v>
      </c>
      <c r="L29" s="86" t="e">
        <f t="shared" si="4"/>
        <v>#DIV/0!</v>
      </c>
      <c r="N29" s="64"/>
      <c r="O29" s="64"/>
    </row>
    <row r="30" spans="2:15" ht="30" x14ac:dyDescent="0.25">
      <c r="B30" s="62"/>
      <c r="C30" s="107">
        <v>42</v>
      </c>
      <c r="D30" s="107"/>
      <c r="E30" s="107"/>
      <c r="F30" s="108" t="s">
        <v>64</v>
      </c>
      <c r="G30" s="109">
        <v>0</v>
      </c>
      <c r="H30" s="109">
        <v>0</v>
      </c>
      <c r="I30" s="109">
        <v>0</v>
      </c>
      <c r="J30" s="109">
        <v>13270</v>
      </c>
      <c r="K30" s="106" t="e">
        <f t="shared" si="3"/>
        <v>#DIV/0!</v>
      </c>
      <c r="L30" s="106" t="e">
        <f t="shared" si="4"/>
        <v>#DIV/0!</v>
      </c>
      <c r="N30" s="64"/>
      <c r="O30" s="64"/>
    </row>
    <row r="31" spans="2:15" x14ac:dyDescent="0.25">
      <c r="B31" s="62"/>
      <c r="C31" s="62">
        <v>45</v>
      </c>
      <c r="D31" s="62"/>
      <c r="E31" s="62"/>
      <c r="F31" s="58"/>
      <c r="G31" s="59">
        <v>0</v>
      </c>
      <c r="H31" s="59">
        <v>0</v>
      </c>
      <c r="I31" s="59">
        <v>0</v>
      </c>
      <c r="J31" s="59">
        <v>0</v>
      </c>
      <c r="K31" s="86" t="e">
        <f t="shared" si="3"/>
        <v>#DIV/0!</v>
      </c>
      <c r="L31" s="106" t="e">
        <f t="shared" si="4"/>
        <v>#DIV/0!</v>
      </c>
      <c r="N31" s="64"/>
      <c r="O31" s="64"/>
    </row>
    <row r="32" spans="2:15" x14ac:dyDescent="0.25">
      <c r="N32" s="64"/>
      <c r="O32" s="64"/>
    </row>
  </sheetData>
  <protectedRanges>
    <protectedRange algorithmName="SHA-512" hashValue="R8frfBQ/MhInQYm+jLEgMwgPwCkrGPIUaxyIFLRSCn/+fIsUU6bmJDax/r7gTh2PEAEvgODYwg0rRRjqSM/oww==" saltValue="tbZzHO5lCNHCDH5y3XGZag==" spinCount="100000" sqref="F28" name="Range1_4"/>
    <protectedRange algorithmName="SHA-512" hashValue="R8frfBQ/MhInQYm+jLEgMwgPwCkrGPIUaxyIFLRSCn/+fIsUU6bmJDax/r7gTh2PEAEvgODYwg0rRRjqSM/oww==" saltValue="tbZzHO5lCNHCDH5y3XGZag==" spinCount="100000" sqref="F14" name="Range1_5"/>
  </protectedRanges>
  <mergeCells count="7">
    <mergeCell ref="B8:F8"/>
    <mergeCell ref="B9:F9"/>
    <mergeCell ref="B20:F20"/>
    <mergeCell ref="B21:F21"/>
    <mergeCell ref="B2:L2"/>
    <mergeCell ref="B4:L4"/>
    <mergeCell ref="B6:L6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D33E-0C46-4DE7-A897-FDB9D3BC39D4}">
  <dimension ref="B4:L8"/>
  <sheetViews>
    <sheetView workbookViewId="0">
      <selection activeCell="I9" sqref="I9"/>
    </sheetView>
  </sheetViews>
  <sheetFormatPr defaultRowHeight="15" x14ac:dyDescent="0.25"/>
  <cols>
    <col min="7" max="7" width="10.140625" bestFit="1" customWidth="1"/>
    <col min="10" max="10" width="10.140625" bestFit="1" customWidth="1"/>
  </cols>
  <sheetData>
    <row r="4" spans="2:12" ht="15.75" x14ac:dyDescent="0.25">
      <c r="B4" s="152" t="s">
        <v>162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2:12" ht="18" x14ac:dyDescent="0.25">
      <c r="B5" s="17"/>
      <c r="C5" s="17"/>
      <c r="D5" s="17"/>
      <c r="E5" s="17"/>
      <c r="F5" s="17"/>
      <c r="G5" s="17"/>
      <c r="H5" s="17"/>
      <c r="I5" s="17"/>
      <c r="J5" s="3"/>
      <c r="K5" s="3"/>
      <c r="L5" s="3"/>
    </row>
    <row r="6" spans="2:12" ht="63.75" x14ac:dyDescent="0.25">
      <c r="B6" s="146" t="s">
        <v>6</v>
      </c>
      <c r="C6" s="147"/>
      <c r="D6" s="147"/>
      <c r="E6" s="147"/>
      <c r="F6" s="148"/>
      <c r="G6" s="113" t="s">
        <v>46</v>
      </c>
      <c r="H6" s="113" t="s">
        <v>34</v>
      </c>
      <c r="I6" s="113" t="s">
        <v>32</v>
      </c>
      <c r="J6" s="113" t="s">
        <v>47</v>
      </c>
      <c r="K6" s="113" t="s">
        <v>16</v>
      </c>
      <c r="L6" s="113" t="s">
        <v>33</v>
      </c>
    </row>
    <row r="7" spans="2:12" x14ac:dyDescent="0.25">
      <c r="B7" s="114"/>
      <c r="C7" s="115"/>
      <c r="D7" s="115"/>
      <c r="E7" s="115">
        <v>1</v>
      </c>
      <c r="F7" s="116"/>
      <c r="G7" s="116">
        <v>2</v>
      </c>
      <c r="H7" s="116">
        <v>3</v>
      </c>
      <c r="I7" s="116">
        <v>4</v>
      </c>
      <c r="J7" s="116">
        <v>5</v>
      </c>
      <c r="K7" s="116" t="s">
        <v>18</v>
      </c>
      <c r="L7" s="116" t="s">
        <v>19</v>
      </c>
    </row>
    <row r="8" spans="2:12" x14ac:dyDescent="0.25">
      <c r="B8" s="6"/>
      <c r="C8" s="117" t="s">
        <v>163</v>
      </c>
      <c r="D8" s="153" t="s">
        <v>164</v>
      </c>
      <c r="E8" s="154"/>
      <c r="F8" s="155"/>
      <c r="G8" s="56">
        <v>890599.58</v>
      </c>
      <c r="H8" s="4">
        <v>1035737.7</v>
      </c>
      <c r="I8" s="4">
        <v>1075147.8999999999</v>
      </c>
      <c r="J8" s="59">
        <v>967479.76</v>
      </c>
      <c r="K8" s="101">
        <f>J8/G8</f>
        <v>1.0863240694544232</v>
      </c>
      <c r="L8" s="101">
        <f>SUM(J8/I8)</f>
        <v>0.89985736846065556</v>
      </c>
    </row>
  </sheetData>
  <mergeCells count="3">
    <mergeCell ref="B4:L4"/>
    <mergeCell ref="B6:F6"/>
    <mergeCell ref="D8:F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18"/>
  <sheetViews>
    <sheetView workbookViewId="0">
      <selection activeCell="G27" sqref="G2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5.75" customHeight="1" x14ac:dyDescent="0.25">
      <c r="B2" s="152" t="s">
        <v>11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2:12" ht="18" x14ac:dyDescent="0.25">
      <c r="B3" s="17"/>
      <c r="C3" s="17"/>
      <c r="D3" s="17"/>
      <c r="E3" s="17"/>
      <c r="F3" s="17"/>
      <c r="G3" s="17"/>
      <c r="H3" s="17"/>
      <c r="I3" s="17"/>
      <c r="J3" s="3"/>
      <c r="K3" s="3"/>
      <c r="L3" s="3"/>
    </row>
    <row r="4" spans="2:12" ht="18" customHeight="1" x14ac:dyDescent="0.25">
      <c r="B4" s="152" t="s">
        <v>54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2:12" ht="15.75" customHeight="1" x14ac:dyDescent="0.25">
      <c r="B5" s="152" t="s">
        <v>25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2:12" ht="18" x14ac:dyDescent="0.25">
      <c r="B6" s="17"/>
      <c r="C6" s="17"/>
      <c r="D6" s="17"/>
      <c r="E6" s="17"/>
      <c r="F6" s="17"/>
      <c r="G6" s="17"/>
      <c r="H6" s="17"/>
      <c r="I6" s="17"/>
      <c r="J6" s="3"/>
      <c r="K6" s="3"/>
      <c r="L6" s="3"/>
    </row>
    <row r="7" spans="2:12" ht="25.5" customHeight="1" x14ac:dyDescent="0.25">
      <c r="B7" s="146" t="s">
        <v>6</v>
      </c>
      <c r="C7" s="147"/>
      <c r="D7" s="147"/>
      <c r="E7" s="147"/>
      <c r="F7" s="148"/>
      <c r="G7" s="41" t="s">
        <v>46</v>
      </c>
      <c r="H7" s="41" t="s">
        <v>34</v>
      </c>
      <c r="I7" s="41" t="s">
        <v>32</v>
      </c>
      <c r="J7" s="41" t="s">
        <v>47</v>
      </c>
      <c r="K7" s="41" t="s">
        <v>16</v>
      </c>
      <c r="L7" s="41" t="s">
        <v>33</v>
      </c>
    </row>
    <row r="8" spans="2:12" s="30" customFormat="1" ht="11.25" x14ac:dyDescent="0.2">
      <c r="B8" s="42"/>
      <c r="C8" s="43"/>
      <c r="D8" s="43"/>
      <c r="E8" s="43">
        <v>1</v>
      </c>
      <c r="F8" s="44"/>
      <c r="G8" s="44">
        <v>2</v>
      </c>
      <c r="H8" s="44">
        <v>3</v>
      </c>
      <c r="I8" s="44">
        <v>4</v>
      </c>
      <c r="J8" s="44">
        <v>5</v>
      </c>
      <c r="K8" s="44" t="s">
        <v>18</v>
      </c>
      <c r="L8" s="44" t="s">
        <v>19</v>
      </c>
    </row>
    <row r="9" spans="2:12" ht="25.5" x14ac:dyDescent="0.25">
      <c r="B9" s="6">
        <v>8</v>
      </c>
      <c r="C9" s="6"/>
      <c r="D9" s="6"/>
      <c r="E9" s="6"/>
      <c r="F9" s="6" t="s">
        <v>8</v>
      </c>
      <c r="G9" s="4"/>
      <c r="H9" s="4"/>
      <c r="I9" s="4"/>
      <c r="J9" s="31"/>
      <c r="K9" s="31"/>
      <c r="L9" s="31"/>
    </row>
    <row r="10" spans="2:12" x14ac:dyDescent="0.25">
      <c r="B10" s="6"/>
      <c r="C10" s="11">
        <v>84</v>
      </c>
      <c r="D10" s="11"/>
      <c r="E10" s="11"/>
      <c r="F10" s="11" t="s">
        <v>13</v>
      </c>
      <c r="G10" s="4"/>
      <c r="H10" s="4"/>
      <c r="I10" s="4"/>
      <c r="J10" s="31"/>
      <c r="K10" s="31"/>
      <c r="L10" s="31"/>
    </row>
    <row r="11" spans="2:12" ht="51" x14ac:dyDescent="0.25">
      <c r="B11" s="7"/>
      <c r="C11" s="7"/>
      <c r="D11" s="7">
        <v>841</v>
      </c>
      <c r="E11" s="7"/>
      <c r="F11" s="32" t="s">
        <v>26</v>
      </c>
      <c r="G11" s="4"/>
      <c r="H11" s="4"/>
      <c r="I11" s="4"/>
      <c r="J11" s="31"/>
      <c r="K11" s="31"/>
      <c r="L11" s="31"/>
    </row>
    <row r="12" spans="2:12" ht="25.5" x14ac:dyDescent="0.25">
      <c r="B12" s="7"/>
      <c r="C12" s="7"/>
      <c r="D12" s="7"/>
      <c r="E12" s="7">
        <v>8413</v>
      </c>
      <c r="F12" s="32" t="s">
        <v>27</v>
      </c>
      <c r="G12" s="4"/>
      <c r="H12" s="4"/>
      <c r="I12" s="4"/>
      <c r="J12" s="31"/>
      <c r="K12" s="31"/>
      <c r="L12" s="31"/>
    </row>
    <row r="13" spans="2:12" x14ac:dyDescent="0.25">
      <c r="B13" s="7"/>
      <c r="C13" s="7"/>
      <c r="D13" s="7"/>
      <c r="E13" s="8" t="s">
        <v>22</v>
      </c>
      <c r="F13" s="13"/>
      <c r="G13" s="4"/>
      <c r="H13" s="4"/>
      <c r="I13" s="4"/>
      <c r="J13" s="31"/>
      <c r="K13" s="31"/>
      <c r="L13" s="31"/>
    </row>
    <row r="14" spans="2:12" ht="25.5" x14ac:dyDescent="0.25">
      <c r="B14" s="9">
        <v>5</v>
      </c>
      <c r="C14" s="10"/>
      <c r="D14" s="10"/>
      <c r="E14" s="10"/>
      <c r="F14" s="24" t="s">
        <v>9</v>
      </c>
      <c r="G14" s="4"/>
      <c r="H14" s="4"/>
      <c r="I14" s="4"/>
      <c r="J14" s="31"/>
      <c r="K14" s="31"/>
      <c r="L14" s="31"/>
    </row>
    <row r="15" spans="2:12" ht="25.5" x14ac:dyDescent="0.25">
      <c r="B15" s="11"/>
      <c r="C15" s="11">
        <v>54</v>
      </c>
      <c r="D15" s="11"/>
      <c r="E15" s="11"/>
      <c r="F15" s="25" t="s">
        <v>14</v>
      </c>
      <c r="G15" s="4"/>
      <c r="H15" s="4"/>
      <c r="I15" s="5"/>
      <c r="J15" s="31"/>
      <c r="K15" s="31"/>
      <c r="L15" s="31"/>
    </row>
    <row r="16" spans="2:12" ht="63.75" x14ac:dyDescent="0.25">
      <c r="B16" s="11"/>
      <c r="C16" s="11"/>
      <c r="D16" s="11">
        <v>541</v>
      </c>
      <c r="E16" s="32"/>
      <c r="F16" s="32" t="s">
        <v>28</v>
      </c>
      <c r="G16" s="4"/>
      <c r="H16" s="4"/>
      <c r="I16" s="5"/>
      <c r="J16" s="31"/>
      <c r="K16" s="31"/>
      <c r="L16" s="31"/>
    </row>
    <row r="17" spans="2:12" ht="38.25" x14ac:dyDescent="0.25">
      <c r="B17" s="11"/>
      <c r="C17" s="11"/>
      <c r="D17" s="11"/>
      <c r="E17" s="32">
        <v>5413</v>
      </c>
      <c r="F17" s="32" t="s">
        <v>29</v>
      </c>
      <c r="G17" s="4"/>
      <c r="H17" s="4"/>
      <c r="I17" s="5"/>
      <c r="J17" s="31"/>
      <c r="K17" s="31"/>
      <c r="L17" s="31"/>
    </row>
    <row r="18" spans="2:12" x14ac:dyDescent="0.25">
      <c r="B18" s="12" t="s">
        <v>15</v>
      </c>
      <c r="C18" s="10"/>
      <c r="D18" s="10"/>
      <c r="E18" s="10"/>
      <c r="F18" s="24" t="s">
        <v>22</v>
      </c>
      <c r="G18" s="4"/>
      <c r="H18" s="4"/>
      <c r="I18" s="4"/>
      <c r="J18" s="31"/>
      <c r="K18" s="31"/>
      <c r="L18" s="31"/>
    </row>
  </sheetData>
  <mergeCells count="4">
    <mergeCell ref="B7:F7"/>
    <mergeCell ref="B2:L2"/>
    <mergeCell ref="B4:L4"/>
    <mergeCell ref="B5:L5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104"/>
  <sheetViews>
    <sheetView topLeftCell="A79" workbookViewId="0">
      <selection activeCell="E106" sqref="E106"/>
    </sheetView>
  </sheetViews>
  <sheetFormatPr defaultRowHeight="15" x14ac:dyDescent="0.25"/>
  <cols>
    <col min="1" max="1" width="4.42578125" customWidth="1"/>
    <col min="2" max="2" width="7.42578125" bestFit="1" customWidth="1"/>
    <col min="3" max="3" width="13.5703125" customWidth="1"/>
    <col min="4" max="4" width="8" style="72" customWidth="1"/>
    <col min="5" max="5" width="48.85546875" customWidth="1"/>
    <col min="6" max="9" width="20.7109375" customWidth="1"/>
    <col min="11" max="11" width="11.7109375" bestFit="1" customWidth="1"/>
  </cols>
  <sheetData>
    <row r="1" spans="2:11" ht="18" customHeight="1" x14ac:dyDescent="0.25">
      <c r="B1" s="152" t="s">
        <v>10</v>
      </c>
      <c r="C1" s="156"/>
      <c r="D1" s="156"/>
      <c r="E1" s="156"/>
      <c r="F1" s="156"/>
      <c r="G1" s="156"/>
      <c r="H1" s="156"/>
      <c r="I1" s="156"/>
    </row>
    <row r="2" spans="2:11" ht="18" x14ac:dyDescent="0.25">
      <c r="B2" s="17"/>
      <c r="C2" s="17"/>
      <c r="D2" s="69"/>
      <c r="E2" s="17"/>
      <c r="F2" s="17"/>
      <c r="G2" s="17"/>
      <c r="H2" s="17"/>
      <c r="I2" s="3"/>
    </row>
    <row r="3" spans="2:11" ht="15.75" x14ac:dyDescent="0.25">
      <c r="B3" s="157" t="s">
        <v>53</v>
      </c>
      <c r="C3" s="157"/>
      <c r="D3" s="157"/>
      <c r="E3" s="157"/>
      <c r="F3" s="157"/>
      <c r="G3" s="157"/>
      <c r="H3" s="157"/>
      <c r="I3" s="157"/>
    </row>
    <row r="4" spans="2:11" ht="15.75" x14ac:dyDescent="0.25">
      <c r="B4" s="38"/>
      <c r="C4" s="38"/>
      <c r="D4" s="70"/>
      <c r="E4" s="38"/>
      <c r="F4" s="38"/>
      <c r="G4" s="38"/>
      <c r="H4" s="38"/>
      <c r="I4" s="38"/>
    </row>
    <row r="5" spans="2:11" ht="25.5" x14ac:dyDescent="0.25">
      <c r="B5" s="146" t="s">
        <v>6</v>
      </c>
      <c r="C5" s="147"/>
      <c r="D5" s="147"/>
      <c r="E5" s="148"/>
      <c r="F5" s="39" t="s">
        <v>34</v>
      </c>
      <c r="G5" s="39" t="s">
        <v>32</v>
      </c>
      <c r="H5" s="39" t="s">
        <v>55</v>
      </c>
      <c r="I5" s="39" t="s">
        <v>33</v>
      </c>
    </row>
    <row r="6" spans="2:11" s="30" customFormat="1" ht="11.25" x14ac:dyDescent="0.2">
      <c r="B6" s="149">
        <v>1</v>
      </c>
      <c r="C6" s="150"/>
      <c r="D6" s="150"/>
      <c r="E6" s="151"/>
      <c r="F6" s="40">
        <v>2</v>
      </c>
      <c r="G6" s="40">
        <v>3</v>
      </c>
      <c r="H6" s="40">
        <v>4</v>
      </c>
      <c r="I6" s="40" t="s">
        <v>30</v>
      </c>
    </row>
    <row r="7" spans="2:11" s="30" customFormat="1" ht="15.75" x14ac:dyDescent="0.25">
      <c r="B7" s="96"/>
      <c r="C7" s="97"/>
      <c r="D7" s="97"/>
      <c r="E7" s="98" t="s">
        <v>154</v>
      </c>
      <c r="F7" s="99">
        <f>SUM(F8+F56)</f>
        <v>2266925.8021262195</v>
      </c>
      <c r="G7" s="99">
        <f>SUM(G8+G56)</f>
        <v>2266925.8021262195</v>
      </c>
      <c r="H7" s="99">
        <f>SUM(H8+H56)</f>
        <v>1033226.29</v>
      </c>
      <c r="I7" s="92">
        <f>H7/G7</f>
        <v>0.45578302079005201</v>
      </c>
    </row>
    <row r="8" spans="2:11" x14ac:dyDescent="0.25">
      <c r="B8" s="89"/>
      <c r="C8" s="89"/>
      <c r="D8" s="90"/>
      <c r="E8" s="91" t="s">
        <v>153</v>
      </c>
      <c r="F8" s="80">
        <f>F9+F36+F54</f>
        <v>2012945.5421262197</v>
      </c>
      <c r="G8" s="80">
        <f>G9+G36+G54</f>
        <v>2012945.5421262197</v>
      </c>
      <c r="H8" s="80">
        <f>H9+H36+H54</f>
        <v>914865.61</v>
      </c>
      <c r="I8" s="92">
        <f>H8/G8</f>
        <v>0.45449098887874151</v>
      </c>
    </row>
    <row r="9" spans="2:11" ht="26.25" x14ac:dyDescent="0.25">
      <c r="B9" s="66"/>
      <c r="C9" s="66" t="s">
        <v>88</v>
      </c>
      <c r="D9" s="71" t="s">
        <v>89</v>
      </c>
      <c r="E9" s="67" t="s">
        <v>90</v>
      </c>
      <c r="F9" s="76">
        <f>SUM(F10:F35)</f>
        <v>106834.43212621937</v>
      </c>
      <c r="G9" s="76">
        <f t="shared" ref="G9:H9" si="0">SUM(G10:G35)</f>
        <v>106834.43212621937</v>
      </c>
      <c r="H9" s="76">
        <f t="shared" si="0"/>
        <v>36174.950000000004</v>
      </c>
      <c r="I9" s="88">
        <f>H9/G9</f>
        <v>0.33860759382575428</v>
      </c>
      <c r="K9" s="54"/>
    </row>
    <row r="10" spans="2:11" x14ac:dyDescent="0.25">
      <c r="B10" s="31"/>
      <c r="C10" s="31"/>
      <c r="D10" s="62" t="s">
        <v>91</v>
      </c>
      <c r="E10" s="68" t="s">
        <v>24</v>
      </c>
      <c r="F10" s="59">
        <v>4778.0200000000004</v>
      </c>
      <c r="G10" s="59">
        <v>4778.0200000000004</v>
      </c>
      <c r="H10" s="59">
        <v>4237.76</v>
      </c>
      <c r="I10" s="86">
        <f>H10/G10</f>
        <v>0.88692805806589337</v>
      </c>
    </row>
    <row r="11" spans="2:11" x14ac:dyDescent="0.25">
      <c r="B11" s="31"/>
      <c r="C11" s="31"/>
      <c r="D11" s="62" t="s">
        <v>92</v>
      </c>
      <c r="E11" s="68" t="s">
        <v>84</v>
      </c>
      <c r="F11" s="59">
        <v>12000</v>
      </c>
      <c r="G11" s="59">
        <v>12000</v>
      </c>
      <c r="H11" s="59">
        <v>9293.94</v>
      </c>
      <c r="I11" s="86">
        <f t="shared" ref="I11:I100" si="1">H11/G11</f>
        <v>0.77449500000000004</v>
      </c>
    </row>
    <row r="12" spans="2:11" x14ac:dyDescent="0.25">
      <c r="B12" s="31"/>
      <c r="C12" s="31"/>
      <c r="D12" s="62" t="s">
        <v>125</v>
      </c>
      <c r="E12" s="68" t="s">
        <v>83</v>
      </c>
      <c r="F12" s="59">
        <v>1327.23</v>
      </c>
      <c r="G12" s="59">
        <v>1327.23</v>
      </c>
      <c r="H12" s="59">
        <v>363.77</v>
      </c>
      <c r="I12" s="86">
        <f t="shared" si="1"/>
        <v>0.27408211086247297</v>
      </c>
    </row>
    <row r="13" spans="2:11" x14ac:dyDescent="0.25">
      <c r="B13" s="31"/>
      <c r="C13" s="31"/>
      <c r="D13" s="62" t="s">
        <v>93</v>
      </c>
      <c r="E13" s="68" t="s">
        <v>82</v>
      </c>
      <c r="F13" s="59">
        <v>33180.699999999997</v>
      </c>
      <c r="G13" s="59">
        <v>33180.699999999997</v>
      </c>
      <c r="H13" s="59">
        <v>5242.75</v>
      </c>
      <c r="I13" s="86">
        <f t="shared" si="1"/>
        <v>0.15800600951758101</v>
      </c>
    </row>
    <row r="14" spans="2:11" x14ac:dyDescent="0.25">
      <c r="B14" s="31"/>
      <c r="C14" s="31"/>
      <c r="D14" s="62" t="s">
        <v>94</v>
      </c>
      <c r="E14" s="68" t="s">
        <v>81</v>
      </c>
      <c r="F14" s="59">
        <v>3000</v>
      </c>
      <c r="G14" s="59">
        <v>3000</v>
      </c>
      <c r="H14" s="59">
        <v>1135.8900000000001</v>
      </c>
      <c r="I14" s="86">
        <f t="shared" si="1"/>
        <v>0.37863000000000002</v>
      </c>
    </row>
    <row r="15" spans="2:11" x14ac:dyDescent="0.25">
      <c r="B15" s="31"/>
      <c r="C15" s="31"/>
      <c r="D15" s="62" t="s">
        <v>143</v>
      </c>
      <c r="E15" s="68" t="s">
        <v>142</v>
      </c>
      <c r="F15" s="59">
        <v>3000</v>
      </c>
      <c r="G15" s="59">
        <v>3000</v>
      </c>
      <c r="H15" s="59">
        <v>272.79000000000002</v>
      </c>
      <c r="I15" s="86">
        <f t="shared" si="1"/>
        <v>9.0930000000000011E-2</v>
      </c>
    </row>
    <row r="16" spans="2:11" x14ac:dyDescent="0.25">
      <c r="B16" s="31"/>
      <c r="C16" s="31"/>
      <c r="D16" s="62">
        <v>3227</v>
      </c>
      <c r="E16" s="68" t="s">
        <v>144</v>
      </c>
      <c r="F16" s="59">
        <v>663.61</v>
      </c>
      <c r="G16" s="59">
        <v>663.61</v>
      </c>
      <c r="H16" s="59">
        <v>24.08</v>
      </c>
      <c r="I16" s="86">
        <f t="shared" si="1"/>
        <v>3.6286373020298066E-2</v>
      </c>
    </row>
    <row r="17" spans="2:9" x14ac:dyDescent="0.25">
      <c r="B17" s="31"/>
      <c r="C17" s="31"/>
      <c r="D17" s="62" t="s">
        <v>95</v>
      </c>
      <c r="E17" s="68" t="s">
        <v>80</v>
      </c>
      <c r="F17" s="59">
        <v>4800</v>
      </c>
      <c r="G17" s="59">
        <v>4800</v>
      </c>
      <c r="H17" s="59">
        <v>4631.0200000000004</v>
      </c>
      <c r="I17" s="86">
        <f t="shared" si="1"/>
        <v>0.96479583333333341</v>
      </c>
    </row>
    <row r="18" spans="2:9" x14ac:dyDescent="0.25">
      <c r="B18" s="31"/>
      <c r="C18" s="31"/>
      <c r="D18" s="62" t="s">
        <v>96</v>
      </c>
      <c r="E18" s="68" t="s">
        <v>79</v>
      </c>
      <c r="F18" s="59">
        <v>9193.9</v>
      </c>
      <c r="G18" s="59">
        <v>9193.9</v>
      </c>
      <c r="H18" s="59">
        <v>651.25</v>
      </c>
      <c r="I18" s="86">
        <f t="shared" si="1"/>
        <v>7.0835010169786494E-2</v>
      </c>
    </row>
    <row r="19" spans="2:9" x14ac:dyDescent="0.25">
      <c r="B19" s="31"/>
      <c r="C19" s="31"/>
      <c r="D19" s="62" t="s">
        <v>145</v>
      </c>
      <c r="E19" s="68" t="s">
        <v>78</v>
      </c>
      <c r="F19" s="59">
        <v>604.41999999999996</v>
      </c>
      <c r="G19" s="59">
        <v>604.41999999999996</v>
      </c>
      <c r="H19" s="59"/>
      <c r="I19" s="86">
        <f t="shared" si="1"/>
        <v>0</v>
      </c>
    </row>
    <row r="20" spans="2:9" x14ac:dyDescent="0.25">
      <c r="B20" s="31"/>
      <c r="C20" s="31"/>
      <c r="D20" s="62" t="s">
        <v>97</v>
      </c>
      <c r="E20" s="68" t="s">
        <v>77</v>
      </c>
      <c r="F20" s="59">
        <v>9556.0400000000009</v>
      </c>
      <c r="G20" s="59">
        <v>9556.0400000000009</v>
      </c>
      <c r="H20" s="59">
        <v>4212.3500000000004</v>
      </c>
      <c r="I20" s="86">
        <f t="shared" si="1"/>
        <v>0.44080497779414901</v>
      </c>
    </row>
    <row r="21" spans="2:9" x14ac:dyDescent="0.25">
      <c r="B21" s="31"/>
      <c r="C21" s="31"/>
      <c r="D21" s="62">
        <v>3235</v>
      </c>
      <c r="E21" s="68" t="s">
        <v>148</v>
      </c>
      <c r="F21" s="59">
        <v>3716.24</v>
      </c>
      <c r="G21" s="59">
        <v>3716.24</v>
      </c>
      <c r="H21" s="59">
        <v>1774.84</v>
      </c>
      <c r="I21" s="86">
        <f t="shared" si="1"/>
        <v>0.47759025251329301</v>
      </c>
    </row>
    <row r="22" spans="2:9" x14ac:dyDescent="0.25">
      <c r="B22" s="31"/>
      <c r="C22" s="31"/>
      <c r="D22" s="62" t="s">
        <v>98</v>
      </c>
      <c r="E22" s="68" t="s">
        <v>76</v>
      </c>
      <c r="F22" s="59">
        <v>2654.46</v>
      </c>
      <c r="G22" s="59">
        <v>2654.46</v>
      </c>
      <c r="H22" s="59">
        <v>1304.6500000000001</v>
      </c>
      <c r="I22" s="86">
        <f t="shared" si="1"/>
        <v>0.49149356177904358</v>
      </c>
    </row>
    <row r="23" spans="2:9" x14ac:dyDescent="0.25">
      <c r="B23" s="31"/>
      <c r="C23" s="31"/>
      <c r="D23" s="62" t="s">
        <v>99</v>
      </c>
      <c r="E23" s="68" t="s">
        <v>75</v>
      </c>
      <c r="F23" s="59">
        <v>1327.2280841462605</v>
      </c>
      <c r="G23" s="59">
        <v>1327.2280841462605</v>
      </c>
      <c r="H23" s="59">
        <v>217.21</v>
      </c>
      <c r="I23" s="86">
        <f t="shared" si="1"/>
        <v>0.16365687450000002</v>
      </c>
    </row>
    <row r="24" spans="2:9" x14ac:dyDescent="0.25">
      <c r="B24" s="31"/>
      <c r="C24" s="31"/>
      <c r="D24" s="62" t="s">
        <v>100</v>
      </c>
      <c r="E24" s="68" t="s">
        <v>74</v>
      </c>
      <c r="F24" s="59">
        <v>1725.4</v>
      </c>
      <c r="G24" s="59">
        <v>1725.4</v>
      </c>
      <c r="H24" s="59">
        <v>540</v>
      </c>
      <c r="I24" s="86">
        <f t="shared" si="1"/>
        <v>0.31297090529732235</v>
      </c>
    </row>
    <row r="25" spans="2:9" x14ac:dyDescent="0.25">
      <c r="B25" s="31"/>
      <c r="C25" s="31"/>
      <c r="D25" s="62" t="s">
        <v>101</v>
      </c>
      <c r="E25" s="68" t="s">
        <v>73</v>
      </c>
      <c r="F25" s="59">
        <v>3198.62</v>
      </c>
      <c r="G25" s="59">
        <v>3198.62</v>
      </c>
      <c r="H25" s="59">
        <v>454.87</v>
      </c>
      <c r="I25" s="86">
        <f t="shared" si="1"/>
        <v>0.14220820228723638</v>
      </c>
    </row>
    <row r="26" spans="2:9" x14ac:dyDescent="0.25">
      <c r="B26" s="31"/>
      <c r="C26" s="31"/>
      <c r="D26" s="62" t="s">
        <v>102</v>
      </c>
      <c r="E26" s="68" t="s">
        <v>72</v>
      </c>
      <c r="F26" s="59">
        <v>929.06</v>
      </c>
      <c r="G26" s="59">
        <v>929.06</v>
      </c>
      <c r="H26" s="59">
        <v>746.09</v>
      </c>
      <c r="I26" s="86">
        <f t="shared" si="1"/>
        <v>0.80305900587690793</v>
      </c>
    </row>
    <row r="27" spans="2:9" x14ac:dyDescent="0.25">
      <c r="B27" s="31"/>
      <c r="C27" s="31"/>
      <c r="D27" s="62" t="s">
        <v>103</v>
      </c>
      <c r="E27" s="68" t="s">
        <v>71</v>
      </c>
      <c r="F27" s="59">
        <v>663.61404207313024</v>
      </c>
      <c r="G27" s="59">
        <v>663.61404207313024</v>
      </c>
      <c r="H27" s="59">
        <v>81.98</v>
      </c>
      <c r="I27" s="86">
        <f t="shared" si="1"/>
        <v>0.12353566200000002</v>
      </c>
    </row>
    <row r="28" spans="2:9" x14ac:dyDescent="0.25">
      <c r="B28" s="31"/>
      <c r="C28" s="31"/>
      <c r="D28" s="62" t="s">
        <v>104</v>
      </c>
      <c r="E28" s="68" t="s">
        <v>70</v>
      </c>
      <c r="F28" s="59">
        <v>199.08</v>
      </c>
      <c r="G28" s="59">
        <v>199.08</v>
      </c>
      <c r="H28" s="59">
        <v>121.36</v>
      </c>
      <c r="I28" s="86">
        <f t="shared" si="1"/>
        <v>0.60960417922443233</v>
      </c>
    </row>
    <row r="29" spans="2:9" x14ac:dyDescent="0.25">
      <c r="B29" s="31"/>
      <c r="C29" s="31"/>
      <c r="D29" s="62" t="s">
        <v>146</v>
      </c>
      <c r="E29" s="68" t="s">
        <v>69</v>
      </c>
      <c r="F29" s="59">
        <v>116.8</v>
      </c>
      <c r="G29" s="59">
        <v>116.8</v>
      </c>
      <c r="H29" s="59">
        <v>3.81</v>
      </c>
      <c r="I29" s="86">
        <f t="shared" si="1"/>
        <v>3.2619863013698631E-2</v>
      </c>
    </row>
    <row r="30" spans="2:9" x14ac:dyDescent="0.25">
      <c r="B30" s="31"/>
      <c r="C30" s="31"/>
      <c r="D30" s="62" t="s">
        <v>147</v>
      </c>
      <c r="E30" s="68" t="s">
        <v>68</v>
      </c>
      <c r="F30" s="59">
        <v>7299.75</v>
      </c>
      <c r="G30" s="59">
        <v>7299.75</v>
      </c>
      <c r="H30" s="59"/>
      <c r="I30" s="86">
        <f t="shared" si="1"/>
        <v>0</v>
      </c>
    </row>
    <row r="31" spans="2:9" x14ac:dyDescent="0.25">
      <c r="B31" s="31"/>
      <c r="C31" s="31"/>
      <c r="D31" s="62">
        <v>3299</v>
      </c>
      <c r="E31" s="68" t="s">
        <v>67</v>
      </c>
      <c r="F31" s="59">
        <v>882.87</v>
      </c>
      <c r="G31" s="59">
        <v>882.87</v>
      </c>
      <c r="H31" s="59"/>
      <c r="I31" s="86">
        <f t="shared" si="1"/>
        <v>0</v>
      </c>
    </row>
    <row r="32" spans="2:9" x14ac:dyDescent="0.25">
      <c r="B32" s="31"/>
      <c r="C32" s="31"/>
      <c r="D32" s="62">
        <v>3434</v>
      </c>
      <c r="E32" s="68" t="s">
        <v>65</v>
      </c>
      <c r="F32" s="59">
        <v>2017.39</v>
      </c>
      <c r="G32" s="59">
        <v>2017.39</v>
      </c>
      <c r="H32" s="59">
        <v>864.54</v>
      </c>
      <c r="I32" s="86">
        <f t="shared" si="1"/>
        <v>0.4285438115584988</v>
      </c>
    </row>
    <row r="33" spans="2:13" x14ac:dyDescent="0.25">
      <c r="B33" s="31"/>
      <c r="C33" s="31"/>
      <c r="D33" s="62" t="s">
        <v>105</v>
      </c>
      <c r="E33" s="68" t="s">
        <v>63</v>
      </c>
      <c r="F33" s="59"/>
      <c r="G33" s="59">
        <v>0</v>
      </c>
      <c r="H33" s="59">
        <v>0</v>
      </c>
      <c r="I33" s="86" t="e">
        <f t="shared" si="1"/>
        <v>#DIV/0!</v>
      </c>
      <c r="K33" s="54"/>
      <c r="M33" s="54"/>
    </row>
    <row r="34" spans="2:13" x14ac:dyDescent="0.25">
      <c r="B34" s="31"/>
      <c r="C34" s="31"/>
      <c r="D34" s="62" t="s">
        <v>106</v>
      </c>
      <c r="E34" s="68" t="s">
        <v>62</v>
      </c>
      <c r="F34" s="59"/>
      <c r="G34" s="59">
        <v>0</v>
      </c>
      <c r="H34" s="59">
        <v>0</v>
      </c>
      <c r="I34" s="86" t="e">
        <f t="shared" si="1"/>
        <v>#DIV/0!</v>
      </c>
      <c r="K34" s="54"/>
    </row>
    <row r="35" spans="2:13" x14ac:dyDescent="0.25">
      <c r="B35" s="31"/>
      <c r="C35" s="31"/>
      <c r="D35" s="62" t="s">
        <v>107</v>
      </c>
      <c r="E35" s="68" t="s">
        <v>61</v>
      </c>
      <c r="F35" s="59"/>
      <c r="G35" s="59">
        <v>0</v>
      </c>
      <c r="H35" s="59">
        <v>0</v>
      </c>
      <c r="I35" s="86" t="e">
        <f t="shared" si="1"/>
        <v>#DIV/0!</v>
      </c>
      <c r="M35" s="54"/>
    </row>
    <row r="36" spans="2:13" x14ac:dyDescent="0.25">
      <c r="B36" s="66"/>
      <c r="C36" s="66" t="s">
        <v>88</v>
      </c>
      <c r="D36" s="71" t="s">
        <v>108</v>
      </c>
      <c r="E36" s="67" t="s">
        <v>109</v>
      </c>
      <c r="F36" s="76">
        <f>SUM(F37:F53)</f>
        <v>1906111.1100000003</v>
      </c>
      <c r="G36" s="76">
        <f>SUM(G37:G53)</f>
        <v>1906111.1100000003</v>
      </c>
      <c r="H36" s="76">
        <f>SUM(H37:H53)</f>
        <v>878690.66</v>
      </c>
      <c r="I36" s="88">
        <f t="shared" si="1"/>
        <v>0.46098606497288602</v>
      </c>
    </row>
    <row r="37" spans="2:13" x14ac:dyDescent="0.25">
      <c r="B37" s="31"/>
      <c r="C37" s="31"/>
      <c r="D37" s="62" t="s">
        <v>110</v>
      </c>
      <c r="E37" s="68" t="s">
        <v>23</v>
      </c>
      <c r="F37" s="59">
        <v>1410000</v>
      </c>
      <c r="G37" s="59">
        <v>1410000</v>
      </c>
      <c r="H37" s="59">
        <v>696363.26</v>
      </c>
      <c r="I37" s="86">
        <f t="shared" si="1"/>
        <v>0.49387465248226953</v>
      </c>
    </row>
    <row r="38" spans="2:13" x14ac:dyDescent="0.25">
      <c r="B38" s="31"/>
      <c r="C38" s="31"/>
      <c r="D38" s="62" t="s">
        <v>111</v>
      </c>
      <c r="E38" s="68" t="s">
        <v>87</v>
      </c>
      <c r="F38" s="59">
        <v>46452.98</v>
      </c>
      <c r="G38" s="59">
        <v>46452.98</v>
      </c>
      <c r="H38" s="59">
        <v>21900</v>
      </c>
      <c r="I38" s="86">
        <f t="shared" si="1"/>
        <v>0.47144445846100719</v>
      </c>
    </row>
    <row r="39" spans="2:13" x14ac:dyDescent="0.25">
      <c r="B39" s="31"/>
      <c r="C39" s="31"/>
      <c r="D39" s="62" t="s">
        <v>112</v>
      </c>
      <c r="E39" s="68" t="s">
        <v>86</v>
      </c>
      <c r="F39" s="59">
        <v>226363.53</v>
      </c>
      <c r="G39" s="59">
        <v>226363.53</v>
      </c>
      <c r="H39" s="59">
        <v>111215.8</v>
      </c>
      <c r="I39" s="86">
        <f t="shared" si="1"/>
        <v>0.49131500997532601</v>
      </c>
    </row>
    <row r="40" spans="2:13" x14ac:dyDescent="0.25">
      <c r="B40" s="31"/>
      <c r="C40" s="31"/>
      <c r="D40" s="62" t="s">
        <v>113</v>
      </c>
      <c r="E40" s="68" t="s">
        <v>85</v>
      </c>
      <c r="F40" s="59">
        <v>6636.14</v>
      </c>
      <c r="G40" s="59">
        <v>6636.14</v>
      </c>
      <c r="H40" s="59">
        <v>2180.46</v>
      </c>
      <c r="I40" s="86">
        <f t="shared" si="1"/>
        <v>0.32857353823156232</v>
      </c>
    </row>
    <row r="41" spans="2:13" x14ac:dyDescent="0.25">
      <c r="B41" s="31"/>
      <c r="C41" s="31"/>
      <c r="D41" s="62">
        <v>3221</v>
      </c>
      <c r="E41" s="68" t="s">
        <v>84</v>
      </c>
      <c r="F41" s="59">
        <v>663.61</v>
      </c>
      <c r="G41" s="59">
        <v>663.61</v>
      </c>
      <c r="H41" s="59">
        <v>93.87</v>
      </c>
      <c r="I41" s="86">
        <f t="shared" si="1"/>
        <v>0.14145356459366196</v>
      </c>
    </row>
    <row r="42" spans="2:13" x14ac:dyDescent="0.25">
      <c r="B42" s="31"/>
      <c r="C42" s="31"/>
      <c r="D42" s="62">
        <v>3222</v>
      </c>
      <c r="E42" s="68" t="s">
        <v>83</v>
      </c>
      <c r="F42" s="59">
        <v>167152.85999999999</v>
      </c>
      <c r="G42" s="59">
        <v>167152.85999999999</v>
      </c>
      <c r="H42" s="59">
        <v>44673.26</v>
      </c>
      <c r="I42" s="86">
        <f t="shared" si="1"/>
        <v>0.26725992005162225</v>
      </c>
    </row>
    <row r="43" spans="2:13" x14ac:dyDescent="0.25">
      <c r="B43" s="31"/>
      <c r="C43" s="31"/>
      <c r="D43" s="62">
        <v>3224</v>
      </c>
      <c r="E43" s="68" t="s">
        <v>81</v>
      </c>
      <c r="F43" s="59"/>
      <c r="G43" s="59"/>
      <c r="H43" s="59">
        <v>123.81</v>
      </c>
      <c r="I43" s="86" t="e">
        <f t="shared" si="1"/>
        <v>#DIV/0!</v>
      </c>
    </row>
    <row r="44" spans="2:13" x14ac:dyDescent="0.25">
      <c r="B44" s="31"/>
      <c r="C44" s="31"/>
      <c r="D44" s="62">
        <v>3225</v>
      </c>
      <c r="E44" s="68" t="s">
        <v>142</v>
      </c>
      <c r="F44" s="59">
        <v>663.61</v>
      </c>
      <c r="G44" s="59">
        <v>663.61</v>
      </c>
      <c r="H44" s="59"/>
      <c r="I44" s="86">
        <f t="shared" si="1"/>
        <v>0</v>
      </c>
    </row>
    <row r="45" spans="2:13" x14ac:dyDescent="0.25">
      <c r="B45" s="31"/>
      <c r="C45" s="31"/>
      <c r="D45" s="62">
        <v>3234</v>
      </c>
      <c r="E45" s="68" t="s">
        <v>77</v>
      </c>
      <c r="F45" s="59"/>
      <c r="G45" s="59"/>
      <c r="H45" s="59">
        <v>420.95</v>
      </c>
      <c r="I45" s="86" t="e">
        <f t="shared" si="1"/>
        <v>#DIV/0!</v>
      </c>
    </row>
    <row r="46" spans="2:13" x14ac:dyDescent="0.25">
      <c r="B46" s="31"/>
      <c r="C46" s="31"/>
      <c r="D46" s="62">
        <v>3235</v>
      </c>
      <c r="E46" s="68" t="s">
        <v>148</v>
      </c>
      <c r="F46" s="59"/>
      <c r="G46" s="59"/>
      <c r="H46" s="59">
        <v>439.47</v>
      </c>
      <c r="I46" s="86" t="e">
        <f t="shared" si="1"/>
        <v>#DIV/0!</v>
      </c>
    </row>
    <row r="47" spans="2:13" x14ac:dyDescent="0.25">
      <c r="B47" s="31"/>
      <c r="C47" s="31"/>
      <c r="D47" s="62">
        <v>3236</v>
      </c>
      <c r="E47" s="68" t="s">
        <v>76</v>
      </c>
      <c r="F47" s="59">
        <v>1990.84</v>
      </c>
      <c r="G47" s="59">
        <v>1990.84</v>
      </c>
      <c r="H47" s="59"/>
      <c r="I47" s="86">
        <f t="shared" si="1"/>
        <v>0</v>
      </c>
    </row>
    <row r="48" spans="2:13" x14ac:dyDescent="0.25">
      <c r="B48" s="31"/>
      <c r="C48" s="31"/>
      <c r="D48" s="62">
        <v>3239</v>
      </c>
      <c r="E48" s="68" t="s">
        <v>73</v>
      </c>
      <c r="F48" s="59"/>
      <c r="G48" s="59"/>
      <c r="H48" s="59">
        <v>174.49</v>
      </c>
      <c r="I48" s="86" t="e">
        <f t="shared" si="1"/>
        <v>#DIV/0!</v>
      </c>
    </row>
    <row r="49" spans="2:9" x14ac:dyDescent="0.25">
      <c r="B49" s="31"/>
      <c r="C49" s="31"/>
      <c r="D49" s="62">
        <v>3295</v>
      </c>
      <c r="E49" s="68" t="s">
        <v>69</v>
      </c>
      <c r="F49" s="59">
        <v>5043.47</v>
      </c>
      <c r="G49" s="59">
        <v>5043.47</v>
      </c>
      <c r="H49" s="59"/>
      <c r="I49" s="86">
        <f t="shared" si="1"/>
        <v>0</v>
      </c>
    </row>
    <row r="50" spans="2:9" x14ac:dyDescent="0.25">
      <c r="B50" s="31"/>
      <c r="C50" s="31"/>
      <c r="D50" s="62">
        <v>3296</v>
      </c>
      <c r="E50" s="68" t="s">
        <v>68</v>
      </c>
      <c r="F50" s="59"/>
      <c r="G50" s="59"/>
      <c r="H50" s="59"/>
      <c r="I50" s="86" t="e">
        <f t="shared" si="1"/>
        <v>#DIV/0!</v>
      </c>
    </row>
    <row r="51" spans="2:9" x14ac:dyDescent="0.25">
      <c r="B51" s="31"/>
      <c r="C51" s="31"/>
      <c r="D51" s="62">
        <v>3434</v>
      </c>
      <c r="E51" s="68" t="s">
        <v>155</v>
      </c>
      <c r="F51" s="59"/>
      <c r="G51" s="59"/>
      <c r="H51" s="59">
        <v>15.89</v>
      </c>
      <c r="I51" s="86" t="e">
        <f t="shared" si="1"/>
        <v>#DIV/0!</v>
      </c>
    </row>
    <row r="52" spans="2:9" x14ac:dyDescent="0.25">
      <c r="B52" s="31"/>
      <c r="C52" s="31"/>
      <c r="D52" s="62">
        <v>37221</v>
      </c>
      <c r="E52" s="68" t="s">
        <v>156</v>
      </c>
      <c r="F52" s="59"/>
      <c r="G52" s="59"/>
      <c r="H52" s="59">
        <v>1089.4000000000001</v>
      </c>
      <c r="I52" s="86" t="e">
        <f t="shared" si="1"/>
        <v>#DIV/0!</v>
      </c>
    </row>
    <row r="53" spans="2:9" x14ac:dyDescent="0.25">
      <c r="B53" s="31"/>
      <c r="C53" s="31"/>
      <c r="D53" s="62">
        <v>4241</v>
      </c>
      <c r="E53" s="68" t="s">
        <v>62</v>
      </c>
      <c r="F53" s="59">
        <v>41144.07</v>
      </c>
      <c r="G53" s="59">
        <v>41144.07</v>
      </c>
      <c r="H53" s="59">
        <v>0</v>
      </c>
      <c r="I53" s="86">
        <f t="shared" si="1"/>
        <v>0</v>
      </c>
    </row>
    <row r="54" spans="2:9" x14ac:dyDescent="0.25">
      <c r="B54" s="66"/>
      <c r="C54" s="66" t="s">
        <v>88</v>
      </c>
      <c r="D54" s="71"/>
      <c r="E54" s="67" t="s">
        <v>141</v>
      </c>
      <c r="F54" s="76">
        <f>F55</f>
        <v>0</v>
      </c>
      <c r="G54" s="76">
        <f t="shared" ref="G54:H54" si="2">G55</f>
        <v>0</v>
      </c>
      <c r="H54" s="76">
        <f t="shared" si="2"/>
        <v>0</v>
      </c>
      <c r="I54" s="88" t="e">
        <f>SUM(H54/G54*100)</f>
        <v>#DIV/0!</v>
      </c>
    </row>
    <row r="55" spans="2:9" x14ac:dyDescent="0.25">
      <c r="B55" s="31"/>
      <c r="C55" s="31"/>
      <c r="D55" s="62">
        <v>3222</v>
      </c>
      <c r="E55" s="68" t="s">
        <v>83</v>
      </c>
      <c r="F55" s="59"/>
      <c r="G55" s="59"/>
      <c r="H55" s="59"/>
      <c r="I55" s="86"/>
    </row>
    <row r="56" spans="2:9" ht="26.25" x14ac:dyDescent="0.25">
      <c r="B56" s="77"/>
      <c r="C56" s="77" t="s">
        <v>114</v>
      </c>
      <c r="D56" s="78" t="s">
        <v>115</v>
      </c>
      <c r="E56" s="79" t="s">
        <v>116</v>
      </c>
      <c r="F56" s="80">
        <f>F57+F89+F97+F102+F95</f>
        <v>253980.26</v>
      </c>
      <c r="G56" s="80">
        <f>G57+G89+G97+G102</f>
        <v>253980.25999999998</v>
      </c>
      <c r="H56" s="80">
        <f>H57+H89+H97+H102</f>
        <v>118360.68</v>
      </c>
      <c r="I56" s="92">
        <f t="shared" si="1"/>
        <v>0.46602314683826218</v>
      </c>
    </row>
    <row r="57" spans="2:9" ht="26.25" x14ac:dyDescent="0.25">
      <c r="B57" s="65"/>
      <c r="C57" s="65" t="s">
        <v>117</v>
      </c>
      <c r="D57" s="73" t="s">
        <v>118</v>
      </c>
      <c r="E57" s="74" t="s">
        <v>119</v>
      </c>
      <c r="F57" s="75">
        <f>F58+F64+F69+F75+F84</f>
        <v>149424.81</v>
      </c>
      <c r="G57" s="75">
        <f>G58+G64+G69+G75+G84</f>
        <v>149424.81</v>
      </c>
      <c r="H57" s="75">
        <f>H58+H64+H69+H75+H84</f>
        <v>76162</v>
      </c>
      <c r="I57" s="87">
        <f t="shared" si="1"/>
        <v>0.50970116676072741</v>
      </c>
    </row>
    <row r="58" spans="2:9" x14ac:dyDescent="0.25">
      <c r="B58" s="66"/>
      <c r="C58" s="66" t="s">
        <v>88</v>
      </c>
      <c r="D58" s="71" t="s">
        <v>120</v>
      </c>
      <c r="E58" s="67" t="s">
        <v>121</v>
      </c>
      <c r="F58" s="76">
        <f>SUM(F59:F63)</f>
        <v>96237.560000000012</v>
      </c>
      <c r="G58" s="76">
        <f>SUM(G59:G63)</f>
        <v>96237.560000000012</v>
      </c>
      <c r="H58" s="76">
        <f>SUM(H59:H63)</f>
        <v>50050.75</v>
      </c>
      <c r="I58" s="88">
        <f t="shared" si="1"/>
        <v>0.52007501021430713</v>
      </c>
    </row>
    <row r="59" spans="2:9" x14ac:dyDescent="0.25">
      <c r="B59" s="31"/>
      <c r="C59" s="31"/>
      <c r="D59" s="62" t="s">
        <v>110</v>
      </c>
      <c r="E59" s="68" t="s">
        <v>23</v>
      </c>
      <c r="F59" s="59">
        <v>68092.490000000005</v>
      </c>
      <c r="G59" s="59">
        <v>68092.490000000005</v>
      </c>
      <c r="H59" s="59">
        <v>31056.35</v>
      </c>
      <c r="I59" s="86">
        <f t="shared" si="1"/>
        <v>0.45609067901614403</v>
      </c>
    </row>
    <row r="60" spans="2:9" x14ac:dyDescent="0.25">
      <c r="B60" s="31"/>
      <c r="C60" s="31"/>
      <c r="D60" s="62" t="s">
        <v>111</v>
      </c>
      <c r="E60" s="68" t="s">
        <v>87</v>
      </c>
      <c r="F60" s="59">
        <v>1035.24</v>
      </c>
      <c r="G60" s="59">
        <v>1035.24</v>
      </c>
      <c r="H60" s="59">
        <v>600</v>
      </c>
      <c r="I60" s="86">
        <f t="shared" si="1"/>
        <v>0.57957575055059696</v>
      </c>
    </row>
    <row r="61" spans="2:9" x14ac:dyDescent="0.25">
      <c r="B61" s="31"/>
      <c r="C61" s="31"/>
      <c r="D61" s="62" t="s">
        <v>112</v>
      </c>
      <c r="E61" s="68" t="s">
        <v>86</v>
      </c>
      <c r="F61" s="59">
        <v>11183.09</v>
      </c>
      <c r="G61" s="59">
        <v>11183.09</v>
      </c>
      <c r="H61" s="59">
        <v>5124.3999999999996</v>
      </c>
      <c r="I61" s="86">
        <f t="shared" si="1"/>
        <v>0.45822755606902921</v>
      </c>
    </row>
    <row r="62" spans="2:9" x14ac:dyDescent="0.25">
      <c r="B62" s="31"/>
      <c r="C62" s="31"/>
      <c r="D62" s="62">
        <v>3221</v>
      </c>
      <c r="E62" s="68" t="s">
        <v>149</v>
      </c>
      <c r="F62" s="59">
        <v>2654.46</v>
      </c>
      <c r="G62" s="59">
        <v>2654.46</v>
      </c>
      <c r="H62" s="59"/>
      <c r="I62" s="86">
        <f t="shared" si="1"/>
        <v>0</v>
      </c>
    </row>
    <row r="63" spans="2:9" x14ac:dyDescent="0.25">
      <c r="B63" s="31"/>
      <c r="C63" s="31"/>
      <c r="D63" s="62">
        <v>4221</v>
      </c>
      <c r="E63" s="68" t="s">
        <v>150</v>
      </c>
      <c r="F63" s="59">
        <v>13272.28</v>
      </c>
      <c r="G63" s="59">
        <v>13272.28</v>
      </c>
      <c r="H63" s="59">
        <v>13270</v>
      </c>
      <c r="I63" s="86">
        <f t="shared" si="1"/>
        <v>0.99982821338910866</v>
      </c>
    </row>
    <row r="64" spans="2:9" ht="26.25" x14ac:dyDescent="0.25">
      <c r="B64" s="66"/>
      <c r="C64" s="66" t="s">
        <v>88</v>
      </c>
      <c r="D64" s="71" t="s">
        <v>120</v>
      </c>
      <c r="E64" s="67" t="s">
        <v>122</v>
      </c>
      <c r="F64" s="76">
        <f>SUM(F65:F68)</f>
        <v>11132.79</v>
      </c>
      <c r="G64" s="76">
        <f t="shared" ref="G64:H64" si="3">SUM(G65:G68)</f>
        <v>11132.79</v>
      </c>
      <c r="H64" s="76">
        <f t="shared" si="3"/>
        <v>6603.42</v>
      </c>
      <c r="I64" s="88">
        <f t="shared" si="1"/>
        <v>0.59315050405154501</v>
      </c>
    </row>
    <row r="65" spans="2:11" x14ac:dyDescent="0.25">
      <c r="B65" s="31"/>
      <c r="C65" s="31"/>
      <c r="D65" s="62" t="s">
        <v>110</v>
      </c>
      <c r="E65" s="68" t="s">
        <v>23</v>
      </c>
      <c r="F65" s="59">
        <v>9556.0400000000009</v>
      </c>
      <c r="G65" s="59">
        <v>9556.0400000000009</v>
      </c>
      <c r="H65" s="59">
        <v>5668.15</v>
      </c>
      <c r="I65" s="86">
        <f t="shared" si="1"/>
        <v>0.59314841712675948</v>
      </c>
    </row>
    <row r="66" spans="2:11" x14ac:dyDescent="0.25">
      <c r="B66" s="31"/>
      <c r="C66" s="31"/>
      <c r="D66" s="62" t="s">
        <v>111</v>
      </c>
      <c r="E66" s="68" t="s">
        <v>87</v>
      </c>
      <c r="F66" s="59">
        <v>0</v>
      </c>
      <c r="G66" s="59">
        <v>0</v>
      </c>
      <c r="H66" s="59"/>
      <c r="I66" s="86" t="e">
        <f t="shared" si="1"/>
        <v>#DIV/0!</v>
      </c>
    </row>
    <row r="67" spans="2:11" x14ac:dyDescent="0.25">
      <c r="B67" s="31"/>
      <c r="C67" s="31"/>
      <c r="D67" s="62" t="s">
        <v>112</v>
      </c>
      <c r="E67" s="68" t="s">
        <v>86</v>
      </c>
      <c r="F67" s="59">
        <v>1576.75</v>
      </c>
      <c r="G67" s="59">
        <v>1576.75</v>
      </c>
      <c r="H67" s="59">
        <v>935.27</v>
      </c>
      <c r="I67" s="86">
        <f t="shared" si="1"/>
        <v>0.59316315205327408</v>
      </c>
    </row>
    <row r="68" spans="2:11" x14ac:dyDescent="0.25">
      <c r="B68" s="31"/>
      <c r="C68" s="31"/>
      <c r="D68" s="62">
        <v>3212</v>
      </c>
      <c r="E68" s="68" t="s">
        <v>85</v>
      </c>
      <c r="F68" s="59"/>
      <c r="G68" s="59"/>
      <c r="H68" s="59"/>
      <c r="I68" s="86" t="e">
        <f t="shared" si="1"/>
        <v>#DIV/0!</v>
      </c>
    </row>
    <row r="69" spans="2:11" x14ac:dyDescent="0.25">
      <c r="B69" s="66"/>
      <c r="C69" s="66" t="s">
        <v>88</v>
      </c>
      <c r="D69" s="71" t="s">
        <v>123</v>
      </c>
      <c r="E69" s="67" t="s">
        <v>124</v>
      </c>
      <c r="F69" s="76">
        <f>SUM(F70:F73)</f>
        <v>39400</v>
      </c>
      <c r="G69" s="76">
        <f t="shared" ref="G69" si="4">SUM(G70:G73)</f>
        <v>39400</v>
      </c>
      <c r="H69" s="76">
        <f>SUM(H70:H74)</f>
        <v>16289.650000000001</v>
      </c>
      <c r="I69" s="88">
        <f t="shared" si="1"/>
        <v>0.41344289340101525</v>
      </c>
    </row>
    <row r="70" spans="2:11" x14ac:dyDescent="0.25">
      <c r="B70" s="31"/>
      <c r="C70" s="31"/>
      <c r="D70" s="62">
        <v>3221</v>
      </c>
      <c r="E70" s="68" t="s">
        <v>84</v>
      </c>
      <c r="F70" s="59"/>
      <c r="G70" s="59"/>
      <c r="H70" s="59">
        <v>336.7</v>
      </c>
      <c r="I70" s="101" t="e">
        <f t="shared" si="1"/>
        <v>#DIV/0!</v>
      </c>
      <c r="K70" s="54"/>
    </row>
    <row r="71" spans="2:11" x14ac:dyDescent="0.25">
      <c r="B71" s="31"/>
      <c r="C71" s="31"/>
      <c r="D71" s="62">
        <v>3132</v>
      </c>
      <c r="E71" s="68" t="s">
        <v>86</v>
      </c>
      <c r="F71" s="59"/>
      <c r="G71" s="59"/>
      <c r="H71" s="59"/>
      <c r="I71" s="101" t="e">
        <f t="shared" si="1"/>
        <v>#DIV/0!</v>
      </c>
    </row>
    <row r="72" spans="2:11" x14ac:dyDescent="0.25">
      <c r="B72" s="31"/>
      <c r="C72" s="31"/>
      <c r="D72" s="62" t="s">
        <v>125</v>
      </c>
      <c r="E72" s="68" t="s">
        <v>83</v>
      </c>
      <c r="F72" s="59">
        <v>29400</v>
      </c>
      <c r="G72" s="59">
        <v>29400</v>
      </c>
      <c r="H72" s="59">
        <v>15941.01</v>
      </c>
      <c r="I72" s="101">
        <f t="shared" si="1"/>
        <v>0.54221122448979597</v>
      </c>
    </row>
    <row r="73" spans="2:11" x14ac:dyDescent="0.25">
      <c r="B73" s="31"/>
      <c r="C73" s="31"/>
      <c r="D73" s="62">
        <v>3231</v>
      </c>
      <c r="E73" s="68" t="s">
        <v>151</v>
      </c>
      <c r="F73" s="59">
        <v>10000</v>
      </c>
      <c r="G73" s="59">
        <v>10000</v>
      </c>
      <c r="H73" s="59"/>
      <c r="I73" s="101">
        <f t="shared" si="1"/>
        <v>0</v>
      </c>
    </row>
    <row r="74" spans="2:11" x14ac:dyDescent="0.25">
      <c r="B74" s="31"/>
      <c r="C74" s="31"/>
      <c r="D74" s="62">
        <v>3292</v>
      </c>
      <c r="E74" s="68" t="s">
        <v>72</v>
      </c>
      <c r="F74" s="59"/>
      <c r="G74" s="59"/>
      <c r="H74" s="59">
        <v>11.94</v>
      </c>
      <c r="I74" s="101" t="e">
        <f t="shared" si="1"/>
        <v>#DIV/0!</v>
      </c>
    </row>
    <row r="75" spans="2:11" x14ac:dyDescent="0.25">
      <c r="B75" s="66"/>
      <c r="C75" s="66" t="s">
        <v>88</v>
      </c>
      <c r="D75" s="71" t="s">
        <v>126</v>
      </c>
      <c r="E75" s="67" t="s">
        <v>127</v>
      </c>
      <c r="F75" s="76">
        <f>F83</f>
        <v>2654.46</v>
      </c>
      <c r="G75" s="76">
        <f>G83</f>
        <v>2654.46</v>
      </c>
      <c r="H75" s="76">
        <f>SUM(H76:H83)</f>
        <v>3218.18</v>
      </c>
      <c r="I75" s="88">
        <f t="shared" si="1"/>
        <v>1.212367110448076</v>
      </c>
    </row>
    <row r="76" spans="2:11" x14ac:dyDescent="0.25">
      <c r="B76" s="81"/>
      <c r="C76" s="81"/>
      <c r="D76" s="82">
        <v>3221</v>
      </c>
      <c r="E76" s="83" t="s">
        <v>84</v>
      </c>
      <c r="F76" s="84"/>
      <c r="G76" s="84"/>
      <c r="H76" s="84">
        <v>461.33</v>
      </c>
      <c r="I76" s="101" t="e">
        <f>SUM(H76/G76*100)</f>
        <v>#DIV/0!</v>
      </c>
    </row>
    <row r="77" spans="2:11" x14ac:dyDescent="0.25">
      <c r="B77" s="81"/>
      <c r="C77" s="81"/>
      <c r="D77" s="82">
        <v>3233</v>
      </c>
      <c r="E77" s="83" t="s">
        <v>78</v>
      </c>
      <c r="F77" s="84"/>
      <c r="G77" s="84"/>
      <c r="H77" s="84">
        <v>1063.1300000000001</v>
      </c>
      <c r="I77" s="101" t="e">
        <f t="shared" ref="I77:I82" si="5">SUM(H77/G77*100)</f>
        <v>#DIV/0!</v>
      </c>
    </row>
    <row r="78" spans="2:11" x14ac:dyDescent="0.25">
      <c r="B78" s="81"/>
      <c r="C78" s="81"/>
      <c r="D78" s="82">
        <v>3235</v>
      </c>
      <c r="E78" s="83" t="s">
        <v>148</v>
      </c>
      <c r="F78" s="84"/>
      <c r="G78" s="84"/>
      <c r="H78" s="84">
        <v>162.5</v>
      </c>
      <c r="I78" s="101" t="e">
        <f t="shared" si="5"/>
        <v>#DIV/0!</v>
      </c>
    </row>
    <row r="79" spans="2:11" x14ac:dyDescent="0.25">
      <c r="B79" s="81"/>
      <c r="C79" s="81"/>
      <c r="D79" s="82">
        <v>3239</v>
      </c>
      <c r="E79" s="83" t="s">
        <v>73</v>
      </c>
      <c r="F79" s="84"/>
      <c r="G79" s="84"/>
      <c r="H79" s="84">
        <v>323.2</v>
      </c>
      <c r="I79" s="101" t="e">
        <f t="shared" si="5"/>
        <v>#DIV/0!</v>
      </c>
    </row>
    <row r="80" spans="2:11" x14ac:dyDescent="0.25">
      <c r="B80" s="81"/>
      <c r="C80" s="81"/>
      <c r="D80" s="82">
        <v>3293</v>
      </c>
      <c r="E80" s="83" t="s">
        <v>71</v>
      </c>
      <c r="F80" s="84"/>
      <c r="G80" s="84"/>
      <c r="H80" s="84">
        <v>224.59</v>
      </c>
      <c r="I80" s="101" t="e">
        <f t="shared" si="5"/>
        <v>#DIV/0!</v>
      </c>
    </row>
    <row r="81" spans="2:12" x14ac:dyDescent="0.25">
      <c r="B81" s="81"/>
      <c r="C81" s="81"/>
      <c r="D81" s="82">
        <v>3434</v>
      </c>
      <c r="E81" s="83" t="s">
        <v>157</v>
      </c>
      <c r="F81" s="84"/>
      <c r="G81" s="84"/>
      <c r="H81" s="84">
        <v>165.25</v>
      </c>
      <c r="I81" s="101" t="e">
        <f t="shared" si="5"/>
        <v>#DIV/0!</v>
      </c>
    </row>
    <row r="82" spans="2:12" x14ac:dyDescent="0.25">
      <c r="B82" s="81"/>
      <c r="C82" s="81"/>
      <c r="D82" s="82">
        <v>3811</v>
      </c>
      <c r="E82" s="83" t="s">
        <v>158</v>
      </c>
      <c r="F82" s="84"/>
      <c r="G82" s="84"/>
      <c r="H82" s="84">
        <v>818.18</v>
      </c>
      <c r="I82" s="101" t="e">
        <f t="shared" si="5"/>
        <v>#DIV/0!</v>
      </c>
    </row>
    <row r="83" spans="2:12" x14ac:dyDescent="0.25">
      <c r="B83" s="31"/>
      <c r="C83" s="31"/>
      <c r="D83" s="62">
        <v>4221</v>
      </c>
      <c r="E83" s="68" t="s">
        <v>63</v>
      </c>
      <c r="F83" s="59">
        <v>2654.46</v>
      </c>
      <c r="G83" s="59">
        <v>2654.46</v>
      </c>
      <c r="H83" s="59"/>
      <c r="I83" s="86">
        <f t="shared" si="1"/>
        <v>0</v>
      </c>
    </row>
    <row r="84" spans="2:12" x14ac:dyDescent="0.25">
      <c r="B84" s="66"/>
      <c r="C84" s="66" t="s">
        <v>88</v>
      </c>
      <c r="D84" s="71" t="s">
        <v>108</v>
      </c>
      <c r="E84" s="67" t="s">
        <v>128</v>
      </c>
      <c r="F84" s="76">
        <f>SUM(F85:F86)</f>
        <v>0</v>
      </c>
      <c r="G84" s="76">
        <f>SUM(G85:G86)</f>
        <v>0</v>
      </c>
      <c r="H84" s="76">
        <f t="shared" ref="H84" si="6">SUM(H85:H86)</f>
        <v>0</v>
      </c>
      <c r="I84" s="88" t="e">
        <f t="shared" si="1"/>
        <v>#DIV/0!</v>
      </c>
    </row>
    <row r="85" spans="2:12" s="85" customFormat="1" x14ac:dyDescent="0.25">
      <c r="B85" s="81"/>
      <c r="C85" s="81"/>
      <c r="D85" s="82">
        <v>3221</v>
      </c>
      <c r="E85" s="83" t="s">
        <v>84</v>
      </c>
      <c r="F85" s="84">
        <v>0</v>
      </c>
      <c r="G85" s="84">
        <v>0</v>
      </c>
      <c r="H85" s="84">
        <v>0</v>
      </c>
      <c r="I85" s="86" t="e">
        <f t="shared" si="1"/>
        <v>#DIV/0!</v>
      </c>
    </row>
    <row r="86" spans="2:12" x14ac:dyDescent="0.25">
      <c r="B86" s="31"/>
      <c r="C86" s="31"/>
      <c r="D86" s="62">
        <v>3222</v>
      </c>
      <c r="E86" s="68" t="s">
        <v>83</v>
      </c>
      <c r="F86" s="59">
        <v>0</v>
      </c>
      <c r="G86" s="59">
        <v>0</v>
      </c>
      <c r="H86" s="59">
        <v>0</v>
      </c>
      <c r="I86" s="86" t="e">
        <f t="shared" si="1"/>
        <v>#DIV/0!</v>
      </c>
      <c r="K86" s="54"/>
    </row>
    <row r="87" spans="2:12" x14ac:dyDescent="0.25">
      <c r="B87" s="66"/>
      <c r="C87" s="66" t="s">
        <v>88</v>
      </c>
      <c r="D87" s="71" t="s">
        <v>129</v>
      </c>
      <c r="E87" s="67" t="s">
        <v>130</v>
      </c>
      <c r="F87" s="76">
        <f>F88</f>
        <v>0</v>
      </c>
      <c r="G87" s="76">
        <f t="shared" ref="G87:H87" si="7">G88</f>
        <v>0</v>
      </c>
      <c r="H87" s="76">
        <f t="shared" si="7"/>
        <v>0</v>
      </c>
      <c r="I87" s="88"/>
      <c r="K87" s="54"/>
    </row>
    <row r="88" spans="2:12" x14ac:dyDescent="0.25">
      <c r="B88" s="31"/>
      <c r="C88" s="31"/>
      <c r="D88" s="62">
        <v>3221</v>
      </c>
      <c r="E88" s="68" t="s">
        <v>84</v>
      </c>
      <c r="F88" s="59"/>
      <c r="G88" s="59"/>
      <c r="H88" s="59"/>
      <c r="I88" s="86"/>
      <c r="K88" s="54"/>
    </row>
    <row r="89" spans="2:12" x14ac:dyDescent="0.25">
      <c r="B89" s="65"/>
      <c r="C89" s="65" t="s">
        <v>131</v>
      </c>
      <c r="D89" s="73" t="s">
        <v>132</v>
      </c>
      <c r="E89" s="74" t="s">
        <v>133</v>
      </c>
      <c r="F89" s="75">
        <f>F90</f>
        <v>71326.63</v>
      </c>
      <c r="G89" s="75">
        <f t="shared" ref="G89:H89" si="8">G90+G95</f>
        <v>72653.86</v>
      </c>
      <c r="H89" s="75">
        <f t="shared" si="8"/>
        <v>37415.06</v>
      </c>
      <c r="I89" s="87">
        <f t="shared" si="1"/>
        <v>0.51497690556289777</v>
      </c>
      <c r="K89" s="54"/>
    </row>
    <row r="90" spans="2:12" x14ac:dyDescent="0.25">
      <c r="B90" s="66"/>
      <c r="C90" s="66" t="s">
        <v>88</v>
      </c>
      <c r="D90" s="71" t="s">
        <v>134</v>
      </c>
      <c r="E90" s="67" t="s">
        <v>135</v>
      </c>
      <c r="F90" s="76">
        <f>SUM(F91:F94)</f>
        <v>71326.63</v>
      </c>
      <c r="G90" s="76">
        <f t="shared" ref="G90:H90" si="9">SUM(G91:G94)</f>
        <v>71326.63</v>
      </c>
      <c r="H90" s="76">
        <f t="shared" si="9"/>
        <v>37415.06</v>
      </c>
      <c r="I90" s="88">
        <f t="shared" si="1"/>
        <v>0.52455948079980785</v>
      </c>
    </row>
    <row r="91" spans="2:12" x14ac:dyDescent="0.25">
      <c r="B91" s="31"/>
      <c r="C91" s="31"/>
      <c r="D91" s="62" t="s">
        <v>110</v>
      </c>
      <c r="E91" s="68" t="s">
        <v>23</v>
      </c>
      <c r="F91" s="59">
        <v>54284.31</v>
      </c>
      <c r="G91" s="59">
        <v>54284.31</v>
      </c>
      <c r="H91" s="59">
        <v>28047.759999999998</v>
      </c>
      <c r="I91" s="86">
        <f t="shared" si="1"/>
        <v>0.51668262892169026</v>
      </c>
      <c r="J91" s="54"/>
      <c r="K91" s="100"/>
      <c r="L91" s="54"/>
    </row>
    <row r="92" spans="2:12" x14ac:dyDescent="0.25">
      <c r="B92" s="31"/>
      <c r="C92" s="31"/>
      <c r="D92" s="62" t="s">
        <v>111</v>
      </c>
      <c r="E92" s="68" t="s">
        <v>87</v>
      </c>
      <c r="F92" s="59">
        <v>4857.6499999999996</v>
      </c>
      <c r="G92" s="59">
        <v>4857.6499999999996</v>
      </c>
      <c r="H92" s="59">
        <v>3300</v>
      </c>
      <c r="I92" s="86">
        <f t="shared" si="1"/>
        <v>0.67934083353061669</v>
      </c>
    </row>
    <row r="93" spans="2:12" x14ac:dyDescent="0.25">
      <c r="B93" s="31"/>
      <c r="C93" s="31"/>
      <c r="D93" s="62" t="s">
        <v>112</v>
      </c>
      <c r="E93" s="68" t="s">
        <v>86</v>
      </c>
      <c r="F93" s="59">
        <v>8910.5400000000009</v>
      </c>
      <c r="G93" s="59">
        <v>8910.5400000000009</v>
      </c>
      <c r="H93" s="59">
        <v>4627.99</v>
      </c>
      <c r="I93" s="86">
        <f t="shared" si="1"/>
        <v>0.5193837859433883</v>
      </c>
      <c r="J93" s="54"/>
      <c r="K93" s="100"/>
      <c r="L93" s="54"/>
    </row>
    <row r="94" spans="2:12" x14ac:dyDescent="0.25">
      <c r="B94" s="31"/>
      <c r="C94" s="31"/>
      <c r="D94" s="62" t="s">
        <v>113</v>
      </c>
      <c r="E94" s="68" t="s">
        <v>85</v>
      </c>
      <c r="F94" s="59">
        <v>3274.13</v>
      </c>
      <c r="G94" s="59">
        <v>3274.13</v>
      </c>
      <c r="H94" s="59">
        <v>1439.31</v>
      </c>
      <c r="I94" s="86">
        <f t="shared" si="1"/>
        <v>0.43960074890123479</v>
      </c>
    </row>
    <row r="95" spans="2:12" ht="26.25" x14ac:dyDescent="0.25">
      <c r="B95" s="65"/>
      <c r="C95" s="65" t="s">
        <v>88</v>
      </c>
      <c r="D95" s="73"/>
      <c r="E95" s="74" t="s">
        <v>152</v>
      </c>
      <c r="F95" s="75">
        <f>F96</f>
        <v>1327.23</v>
      </c>
      <c r="G95" s="75">
        <f t="shared" ref="G95:H95" si="10">G96</f>
        <v>1327.23</v>
      </c>
      <c r="H95" s="75">
        <f t="shared" si="10"/>
        <v>0</v>
      </c>
      <c r="I95" s="87">
        <f>SUM(H95/G95*100)</f>
        <v>0</v>
      </c>
    </row>
    <row r="96" spans="2:12" x14ac:dyDescent="0.25">
      <c r="B96" s="31"/>
      <c r="C96" s="31"/>
      <c r="D96" s="62">
        <v>4221</v>
      </c>
      <c r="E96" s="68" t="s">
        <v>63</v>
      </c>
      <c r="F96" s="59">
        <v>1327.23</v>
      </c>
      <c r="G96" s="59">
        <v>1327.23</v>
      </c>
      <c r="H96" s="59"/>
      <c r="I96" s="86">
        <f>SUM(H96/G96*100)</f>
        <v>0</v>
      </c>
    </row>
    <row r="97" spans="2:9" x14ac:dyDescent="0.25">
      <c r="B97" s="65"/>
      <c r="C97" s="65" t="s">
        <v>131</v>
      </c>
      <c r="D97" s="73" t="s">
        <v>138</v>
      </c>
      <c r="E97" s="74" t="s">
        <v>139</v>
      </c>
      <c r="F97" s="75">
        <f>F98+F100</f>
        <v>6901.59</v>
      </c>
      <c r="G97" s="75">
        <f t="shared" ref="G97:H97" si="11">G98+G100</f>
        <v>6901.59</v>
      </c>
      <c r="H97" s="75">
        <f t="shared" si="11"/>
        <v>4783.62</v>
      </c>
      <c r="I97" s="87">
        <f t="shared" si="1"/>
        <v>0.69311854224895997</v>
      </c>
    </row>
    <row r="98" spans="2:9" x14ac:dyDescent="0.25">
      <c r="B98" s="66"/>
      <c r="C98" s="66" t="s">
        <v>88</v>
      </c>
      <c r="D98" s="71" t="s">
        <v>134</v>
      </c>
      <c r="E98" s="67" t="s">
        <v>135</v>
      </c>
      <c r="F98" s="76">
        <f>F99</f>
        <v>6901.59</v>
      </c>
      <c r="G98" s="76">
        <f t="shared" ref="G98:H98" si="12">G99</f>
        <v>6901.59</v>
      </c>
      <c r="H98" s="76">
        <f t="shared" si="12"/>
        <v>4783.62</v>
      </c>
      <c r="I98" s="88">
        <f t="shared" si="1"/>
        <v>0.69311854224895997</v>
      </c>
    </row>
    <row r="99" spans="2:9" x14ac:dyDescent="0.25">
      <c r="B99" s="31"/>
      <c r="C99" s="31"/>
      <c r="D99" s="62" t="s">
        <v>125</v>
      </c>
      <c r="E99" s="68" t="s">
        <v>83</v>
      </c>
      <c r="F99" s="59">
        <v>6901.59</v>
      </c>
      <c r="G99" s="59">
        <v>6901.59</v>
      </c>
      <c r="H99" s="59">
        <v>4783.62</v>
      </c>
      <c r="I99" s="86">
        <f t="shared" si="1"/>
        <v>0.69311854224895997</v>
      </c>
    </row>
    <row r="100" spans="2:9" x14ac:dyDescent="0.25">
      <c r="B100" s="66"/>
      <c r="C100" s="66" t="s">
        <v>88</v>
      </c>
      <c r="D100" s="71" t="s">
        <v>136</v>
      </c>
      <c r="E100" s="67" t="s">
        <v>137</v>
      </c>
      <c r="F100" s="76">
        <f>F101</f>
        <v>0</v>
      </c>
      <c r="G100" s="76">
        <f t="shared" ref="G100:H100" si="13">G101</f>
        <v>0</v>
      </c>
      <c r="H100" s="76">
        <f t="shared" si="13"/>
        <v>0</v>
      </c>
      <c r="I100" s="88" t="e">
        <f t="shared" si="1"/>
        <v>#DIV/0!</v>
      </c>
    </row>
    <row r="101" spans="2:9" x14ac:dyDescent="0.25">
      <c r="B101" s="31"/>
      <c r="C101" s="31"/>
      <c r="D101" s="62" t="s">
        <v>125</v>
      </c>
      <c r="E101" s="68" t="s">
        <v>83</v>
      </c>
      <c r="F101" s="59"/>
      <c r="G101" s="59"/>
      <c r="H101" s="59"/>
      <c r="I101" s="86" t="e">
        <f t="shared" ref="I101:I104" si="14">H101/G101</f>
        <v>#DIV/0!</v>
      </c>
    </row>
    <row r="102" spans="2:9" x14ac:dyDescent="0.25">
      <c r="B102" s="65"/>
      <c r="C102" s="65" t="s">
        <v>131</v>
      </c>
      <c r="D102" s="73" t="s">
        <v>138</v>
      </c>
      <c r="E102" s="74" t="s">
        <v>140</v>
      </c>
      <c r="F102" s="75">
        <f>F103</f>
        <v>25000</v>
      </c>
      <c r="G102" s="75">
        <f t="shared" ref="G102:H102" si="15">G103</f>
        <v>25000</v>
      </c>
      <c r="H102" s="75">
        <f t="shared" si="15"/>
        <v>0</v>
      </c>
      <c r="I102" s="87">
        <f t="shared" si="14"/>
        <v>0</v>
      </c>
    </row>
    <row r="103" spans="2:9" x14ac:dyDescent="0.25">
      <c r="B103" s="66"/>
      <c r="C103" s="66" t="s">
        <v>88</v>
      </c>
      <c r="D103" s="71" t="s">
        <v>134</v>
      </c>
      <c r="E103" s="67" t="s">
        <v>135</v>
      </c>
      <c r="F103" s="76">
        <f>F104</f>
        <v>25000</v>
      </c>
      <c r="G103" s="76">
        <f t="shared" ref="G103:H103" si="16">G104</f>
        <v>25000</v>
      </c>
      <c r="H103" s="76">
        <f t="shared" si="16"/>
        <v>0</v>
      </c>
      <c r="I103" s="88">
        <f t="shared" si="14"/>
        <v>0</v>
      </c>
    </row>
    <row r="104" spans="2:9" x14ac:dyDescent="0.25">
      <c r="B104" s="31"/>
      <c r="C104" s="31"/>
      <c r="D104" s="62" t="s">
        <v>125</v>
      </c>
      <c r="E104" s="68" t="s">
        <v>83</v>
      </c>
      <c r="F104" s="59">
        <v>25000</v>
      </c>
      <c r="G104" s="59">
        <v>25000</v>
      </c>
      <c r="H104" s="59">
        <v>0</v>
      </c>
      <c r="I104" s="86">
        <f t="shared" si="14"/>
        <v>0</v>
      </c>
    </row>
  </sheetData>
  <mergeCells count="4">
    <mergeCell ref="B1:I1"/>
    <mergeCell ref="B3:I3"/>
    <mergeCell ref="B5:E5"/>
    <mergeCell ref="B6:E6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Funkcijska klas</vt:lpstr>
      <vt:lpstr>Račun financiranja 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</cp:lastModifiedBy>
  <cp:lastPrinted>2023-09-06T09:37:34Z</cp:lastPrinted>
  <dcterms:created xsi:type="dcterms:W3CDTF">2022-08-12T12:51:27Z</dcterms:created>
  <dcterms:modified xsi:type="dcterms:W3CDTF">2023-09-07T06:55:36Z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IK JLP(R)S.xlsx</vt:lpwstr>
  </property>
</Properties>
</file>