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Racun\Documents\2024. GODINA\FINANCIJSKI PLANOVI\"/>
    </mc:Choice>
  </mc:AlternateContent>
  <xr:revisionPtr revIDLastSave="0" documentId="13_ncr:1_{4CC72482-64B7-41D5-B65B-3686450A7287}" xr6:coauthVersionLast="37" xr6:coauthVersionMax="47" xr10:uidLastSave="{00000000-0000-0000-0000-000000000000}"/>
  <bookViews>
    <workbookView xWindow="0" yWindow="0" windowWidth="28800" windowHeight="12225" activeTab="4" xr2:uid="{00000000-000D-0000-FFFF-FFFF00000000}"/>
  </bookViews>
  <sheets>
    <sheet name="SAŽETAK" sheetId="1" r:id="rId1"/>
    <sheet name=" Račun prihoda i rashoda" sheetId="3" r:id="rId2"/>
    <sheet name="Funk Kla" sheetId="10" r:id="rId3"/>
    <sheet name="Račun financiranja " sheetId="9" r:id="rId4"/>
    <sheet name="POSEBNI DIO" sheetId="7" r:id="rId5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2" i="3" l="1"/>
  <c r="G101" i="3" s="1"/>
  <c r="H99" i="3"/>
  <c r="I99" i="3"/>
  <c r="J99" i="3"/>
  <c r="K99" i="3" s="1"/>
  <c r="H94" i="3"/>
  <c r="I94" i="3"/>
  <c r="J94" i="3"/>
  <c r="H87" i="3"/>
  <c r="I87" i="3"/>
  <c r="J87" i="3"/>
  <c r="L87" i="3" s="1"/>
  <c r="H83" i="3"/>
  <c r="I83" i="3"/>
  <c r="H80" i="3"/>
  <c r="I80" i="3"/>
  <c r="L80" i="3" s="1"/>
  <c r="J80" i="3"/>
  <c r="K80" i="3"/>
  <c r="H76" i="3"/>
  <c r="I76" i="3"/>
  <c r="J76" i="3"/>
  <c r="J77" i="3"/>
  <c r="L76" i="3" l="1"/>
  <c r="L94" i="3"/>
  <c r="K76" i="3"/>
  <c r="K94" i="3"/>
  <c r="I129" i="7"/>
  <c r="I116" i="7"/>
  <c r="I95" i="7"/>
  <c r="I49" i="7"/>
  <c r="I48" i="7"/>
  <c r="I10" i="7"/>
  <c r="I40" i="7"/>
  <c r="H104" i="7"/>
  <c r="H96" i="7"/>
  <c r="H78" i="7"/>
  <c r="H67" i="7"/>
  <c r="H8" i="7"/>
  <c r="H41" i="7"/>
  <c r="I37" i="7"/>
  <c r="I36" i="7"/>
  <c r="I35" i="7"/>
  <c r="J69" i="3" l="1"/>
  <c r="J64" i="3"/>
  <c r="J62" i="3"/>
  <c r="J60" i="3"/>
  <c r="I85" i="7"/>
  <c r="J56" i="3"/>
  <c r="J54" i="3" l="1"/>
  <c r="J52" i="3"/>
  <c r="J51" i="3"/>
  <c r="G67" i="3"/>
  <c r="G57" i="3"/>
  <c r="G46" i="3"/>
  <c r="G75" i="3"/>
  <c r="G74" i="3" s="1"/>
  <c r="K62" i="3"/>
  <c r="K60" i="3"/>
  <c r="I93" i="7"/>
  <c r="I79" i="7"/>
  <c r="I80" i="7"/>
  <c r="I81" i="7"/>
  <c r="J31" i="3"/>
  <c r="G24" i="3"/>
  <c r="G18" i="3"/>
  <c r="G120" i="7"/>
  <c r="H120" i="7"/>
  <c r="F120" i="7"/>
  <c r="I63" i="7" l="1"/>
  <c r="I62" i="7"/>
  <c r="I59" i="7"/>
  <c r="I44" i="7"/>
  <c r="I21" i="7"/>
  <c r="I12" i="7"/>
  <c r="G79" i="3"/>
  <c r="G78" i="3" s="1"/>
  <c r="G104" i="7"/>
  <c r="I104" i="7" s="1"/>
  <c r="F104" i="7"/>
  <c r="F142" i="7"/>
  <c r="F141" i="7" s="1"/>
  <c r="F139" i="7"/>
  <c r="F137" i="7"/>
  <c r="F111" i="7"/>
  <c r="F96" i="7"/>
  <c r="F78" i="7"/>
  <c r="F67" i="7"/>
  <c r="H130" i="7"/>
  <c r="G130" i="7"/>
  <c r="H114" i="7"/>
  <c r="G114" i="7"/>
  <c r="F114" i="7"/>
  <c r="G96" i="7"/>
  <c r="G78" i="7"/>
  <c r="I112" i="7"/>
  <c r="I140" i="7"/>
  <c r="I135" i="7"/>
  <c r="I118" i="7"/>
  <c r="I119" i="7"/>
  <c r="I83" i="7"/>
  <c r="I84" i="7"/>
  <c r="I86" i="7"/>
  <c r="I87" i="7"/>
  <c r="I88" i="7"/>
  <c r="I89" i="7"/>
  <c r="I90" i="7"/>
  <c r="I91" i="7"/>
  <c r="I92" i="7"/>
  <c r="I94" i="7"/>
  <c r="I71" i="7"/>
  <c r="I72" i="7"/>
  <c r="I73" i="7"/>
  <c r="I74" i="7"/>
  <c r="I47" i="7"/>
  <c r="I50" i="7"/>
  <c r="I51" i="7"/>
  <c r="I52" i="7"/>
  <c r="I53" i="7"/>
  <c r="I54" i="7"/>
  <c r="I55" i="7"/>
  <c r="I57" i="7"/>
  <c r="I58" i="7"/>
  <c r="I60" i="7"/>
  <c r="I61" i="7"/>
  <c r="I29" i="7"/>
  <c r="I30" i="7"/>
  <c r="I31" i="7"/>
  <c r="I32" i="7"/>
  <c r="I19" i="7"/>
  <c r="I16" i="7"/>
  <c r="F136" i="7" l="1"/>
  <c r="H113" i="7"/>
  <c r="F66" i="7"/>
  <c r="J73" i="3"/>
  <c r="K73" i="3" s="1"/>
  <c r="J72" i="3"/>
  <c r="K72" i="3" s="1"/>
  <c r="J71" i="3"/>
  <c r="K71" i="3" s="1"/>
  <c r="J68" i="3"/>
  <c r="J66" i="3"/>
  <c r="J65" i="3"/>
  <c r="J61" i="3"/>
  <c r="J55" i="3"/>
  <c r="K55" i="3" s="1"/>
  <c r="J48" i="3"/>
  <c r="J42" i="3"/>
  <c r="J40" i="3"/>
  <c r="G21" i="3"/>
  <c r="G31" i="3"/>
  <c r="L23" i="3"/>
  <c r="L25" i="3"/>
  <c r="L26" i="3"/>
  <c r="J30" i="3"/>
  <c r="J24" i="3"/>
  <c r="J21" i="3"/>
  <c r="L17" i="3" l="1"/>
  <c r="I125" i="7" l="1"/>
  <c r="I132" i="7"/>
  <c r="I133" i="7"/>
  <c r="I134" i="7"/>
  <c r="I131" i="7"/>
  <c r="I126" i="7"/>
  <c r="I127" i="7"/>
  <c r="I128" i="7"/>
  <c r="I102" i="7"/>
  <c r="I100" i="7"/>
  <c r="I101" i="7"/>
  <c r="I103" i="7"/>
  <c r="I75" i="7"/>
  <c r="I15" i="7" l="1"/>
  <c r="I42" i="3" l="1"/>
  <c r="G67" i="7"/>
  <c r="G8" i="7"/>
  <c r="G41" i="7"/>
  <c r="I48" i="3"/>
  <c r="I102" i="3"/>
  <c r="I101" i="3" s="1"/>
  <c r="I100" i="3" s="1"/>
  <c r="G82" i="3"/>
  <c r="G81" i="3" s="1"/>
  <c r="G39" i="3"/>
  <c r="G38" i="3" s="1"/>
  <c r="G41" i="3"/>
  <c r="G43" i="3"/>
  <c r="G50" i="3"/>
  <c r="G45" i="3" s="1"/>
  <c r="G86" i="3"/>
  <c r="G93" i="3"/>
  <c r="G95" i="3"/>
  <c r="G37" i="3" l="1"/>
  <c r="G85" i="3"/>
  <c r="G15" i="1" l="1"/>
  <c r="I64" i="7"/>
  <c r="K29" i="3" l="1"/>
  <c r="I124" i="7"/>
  <c r="I76" i="7"/>
  <c r="I110" i="7" l="1"/>
  <c r="H21" i="3"/>
  <c r="I22" i="3"/>
  <c r="H82" i="3"/>
  <c r="H81" i="3" s="1"/>
  <c r="I82" i="3"/>
  <c r="I81" i="3" s="1"/>
  <c r="J79" i="3"/>
  <c r="H79" i="3"/>
  <c r="I79" i="3"/>
  <c r="H40" i="3"/>
  <c r="H39" i="3" s="1"/>
  <c r="I40" i="3"/>
  <c r="H44" i="3"/>
  <c r="H43" i="3" s="1"/>
  <c r="I44" i="3"/>
  <c r="J44" i="3"/>
  <c r="H48" i="3"/>
  <c r="H49" i="3"/>
  <c r="J49" i="3"/>
  <c r="H42" i="3"/>
  <c r="H41" i="3" s="1"/>
  <c r="H47" i="3"/>
  <c r="J47" i="3"/>
  <c r="H51" i="3"/>
  <c r="H52" i="3"/>
  <c r="H53" i="3"/>
  <c r="H54" i="3"/>
  <c r="J53" i="3"/>
  <c r="J50" i="3" s="1"/>
  <c r="H58" i="3"/>
  <c r="H59" i="3"/>
  <c r="H61" i="3"/>
  <c r="H63" i="3"/>
  <c r="H64" i="3"/>
  <c r="H65" i="3"/>
  <c r="H66" i="3"/>
  <c r="J58" i="3"/>
  <c r="J59" i="3"/>
  <c r="J63" i="3"/>
  <c r="H68" i="3"/>
  <c r="H69" i="3"/>
  <c r="H70" i="3"/>
  <c r="H72" i="3"/>
  <c r="J70" i="3"/>
  <c r="H75" i="3"/>
  <c r="H74" i="3" s="1"/>
  <c r="H86" i="3"/>
  <c r="H93" i="3"/>
  <c r="I93" i="3"/>
  <c r="I86" i="3"/>
  <c r="H95" i="3"/>
  <c r="I95" i="3"/>
  <c r="I75" i="3"/>
  <c r="I74" i="3" s="1"/>
  <c r="I72" i="3"/>
  <c r="I70" i="3"/>
  <c r="I69" i="3"/>
  <c r="I68" i="3"/>
  <c r="I66" i="3"/>
  <c r="I65" i="3"/>
  <c r="I64" i="3"/>
  <c r="I63" i="3"/>
  <c r="I61" i="3"/>
  <c r="I59" i="3"/>
  <c r="I58" i="3"/>
  <c r="I54" i="3"/>
  <c r="I53" i="3"/>
  <c r="I52" i="3"/>
  <c r="I51" i="3"/>
  <c r="I49" i="3"/>
  <c r="I47" i="3"/>
  <c r="H30" i="3"/>
  <c r="I99" i="7"/>
  <c r="I98" i="7"/>
  <c r="I97" i="7"/>
  <c r="F130" i="7"/>
  <c r="F113" i="7" s="1"/>
  <c r="I96" i="7" l="1"/>
  <c r="H57" i="3"/>
  <c r="H85" i="3"/>
  <c r="I50" i="3"/>
  <c r="I85" i="3"/>
  <c r="H20" i="3"/>
  <c r="I78" i="3"/>
  <c r="H78" i="3"/>
  <c r="H67" i="3"/>
  <c r="H50" i="3"/>
  <c r="H46" i="3"/>
  <c r="H38" i="3"/>
  <c r="I67" i="3"/>
  <c r="I57" i="3"/>
  <c r="I46" i="3"/>
  <c r="H45" i="3" l="1"/>
  <c r="H37" i="3" s="1"/>
  <c r="I45" i="3"/>
  <c r="H15" i="1" l="1"/>
  <c r="I43" i="3"/>
  <c r="I41" i="3"/>
  <c r="I39" i="3"/>
  <c r="I38" i="3" l="1"/>
  <c r="I37" i="3" s="1"/>
  <c r="I30" i="3"/>
  <c r="H145" i="7"/>
  <c r="H142" i="7"/>
  <c r="H139" i="7"/>
  <c r="H111" i="7"/>
  <c r="I143" i="7"/>
  <c r="I146" i="7"/>
  <c r="G145" i="7"/>
  <c r="F145" i="7"/>
  <c r="F144" i="7" s="1"/>
  <c r="I117" i="7"/>
  <c r="I115" i="7"/>
  <c r="I77" i="7"/>
  <c r="L24" i="3"/>
  <c r="I21" i="3"/>
  <c r="I16" i="3"/>
  <c r="I130" i="7"/>
  <c r="H144" i="7" l="1"/>
  <c r="J14" i="3"/>
  <c r="I20" i="3"/>
  <c r="I15" i="3"/>
  <c r="I15" i="1"/>
  <c r="H66" i="7"/>
  <c r="H141" i="7"/>
  <c r="G144" i="7"/>
  <c r="I145" i="7"/>
  <c r="I114" i="7"/>
  <c r="J82" i="3" l="1"/>
  <c r="J81" i="3" s="1"/>
  <c r="J86" i="3"/>
  <c r="J67" i="3"/>
  <c r="J57" i="3"/>
  <c r="J46" i="3"/>
  <c r="J45" i="3" l="1"/>
  <c r="J16" i="3"/>
  <c r="L16" i="3" s="1"/>
  <c r="L79" i="3" l="1"/>
  <c r="K79" i="3"/>
  <c r="J78" i="3"/>
  <c r="K78" i="3" l="1"/>
  <c r="L78" i="3"/>
  <c r="K17" i="3"/>
  <c r="K22" i="3"/>
  <c r="L22" i="3"/>
  <c r="K25" i="3"/>
  <c r="K40" i="3"/>
  <c r="L40" i="3"/>
  <c r="K42" i="3"/>
  <c r="L42" i="3"/>
  <c r="K44" i="3"/>
  <c r="L44" i="3"/>
  <c r="K47" i="3"/>
  <c r="L47" i="3"/>
  <c r="K48" i="3"/>
  <c r="L48" i="3"/>
  <c r="K49" i="3"/>
  <c r="L49" i="3"/>
  <c r="K51" i="3"/>
  <c r="L51" i="3"/>
  <c r="K52" i="3"/>
  <c r="L52" i="3"/>
  <c r="K53" i="3"/>
  <c r="L53" i="3"/>
  <c r="K54" i="3"/>
  <c r="L54" i="3"/>
  <c r="K58" i="3"/>
  <c r="L58" i="3"/>
  <c r="K59" i="3"/>
  <c r="L59" i="3"/>
  <c r="K61" i="3"/>
  <c r="L61" i="3"/>
  <c r="K63" i="3"/>
  <c r="L63" i="3"/>
  <c r="K64" i="3"/>
  <c r="L64" i="3"/>
  <c r="K65" i="3"/>
  <c r="L65" i="3"/>
  <c r="K66" i="3"/>
  <c r="L66" i="3"/>
  <c r="K68" i="3"/>
  <c r="L68" i="3"/>
  <c r="K69" i="3"/>
  <c r="L69" i="3"/>
  <c r="K70" i="3"/>
  <c r="L70" i="3"/>
  <c r="J39" i="3"/>
  <c r="J41" i="3"/>
  <c r="J43" i="3"/>
  <c r="J75" i="3"/>
  <c r="J74" i="3" s="1"/>
  <c r="J93" i="3"/>
  <c r="J95" i="3"/>
  <c r="H98" i="3"/>
  <c r="H97" i="3" s="1"/>
  <c r="I98" i="3"/>
  <c r="I97" i="3" s="1"/>
  <c r="J98" i="3"/>
  <c r="J97" i="3" s="1"/>
  <c r="L30" i="3"/>
  <c r="J15" i="3"/>
  <c r="L15" i="3" s="1"/>
  <c r="I11" i="7"/>
  <c r="I13" i="7"/>
  <c r="I14" i="7"/>
  <c r="I17" i="7"/>
  <c r="I18" i="7"/>
  <c r="I20" i="7"/>
  <c r="I22" i="7"/>
  <c r="I23" i="7"/>
  <c r="I24" i="7"/>
  <c r="I25" i="7"/>
  <c r="I26" i="7"/>
  <c r="I27" i="7"/>
  <c r="I28" i="7"/>
  <c r="I33" i="7"/>
  <c r="I34" i="7"/>
  <c r="I38" i="7"/>
  <c r="I39" i="7"/>
  <c r="I42" i="7"/>
  <c r="I43" i="7"/>
  <c r="I45" i="7"/>
  <c r="I46" i="7"/>
  <c r="I68" i="7"/>
  <c r="I69" i="7"/>
  <c r="I70" i="7"/>
  <c r="I82" i="7"/>
  <c r="I121" i="7"/>
  <c r="I122" i="7"/>
  <c r="I123" i="7"/>
  <c r="I138" i="7"/>
  <c r="I9" i="7"/>
  <c r="G142" i="7"/>
  <c r="I142" i="7" s="1"/>
  <c r="G139" i="7"/>
  <c r="I139" i="7" s="1"/>
  <c r="G137" i="7"/>
  <c r="H137" i="7"/>
  <c r="G113" i="7"/>
  <c r="G111" i="7"/>
  <c r="F8" i="7"/>
  <c r="F41" i="7"/>
  <c r="I29" i="3" l="1"/>
  <c r="I28" i="3" s="1"/>
  <c r="I27" i="3" s="1"/>
  <c r="I111" i="7"/>
  <c r="I109" i="7" s="1"/>
  <c r="I108" i="7" s="1"/>
  <c r="I107" i="7" s="1"/>
  <c r="I106" i="7" s="1"/>
  <c r="I105" i="7" s="1"/>
  <c r="G66" i="7"/>
  <c r="I13" i="3"/>
  <c r="I12" i="3" s="1"/>
  <c r="H29" i="3"/>
  <c r="H28" i="3" s="1"/>
  <c r="H27" i="3" s="1"/>
  <c r="H13" i="3"/>
  <c r="H12" i="3" s="1"/>
  <c r="J85" i="3"/>
  <c r="J84" i="3" s="1"/>
  <c r="H136" i="7"/>
  <c r="H65" i="7" s="1"/>
  <c r="H7" i="7" s="1"/>
  <c r="G141" i="7"/>
  <c r="G136" i="7"/>
  <c r="I120" i="7"/>
  <c r="J13" i="3"/>
  <c r="J12" i="3" s="1"/>
  <c r="K30" i="3"/>
  <c r="I137" i="7"/>
  <c r="I67" i="7"/>
  <c r="J38" i="3"/>
  <c r="J37" i="3" s="1"/>
  <c r="J36" i="3" s="1"/>
  <c r="J20" i="3"/>
  <c r="I8" i="7"/>
  <c r="I41" i="7"/>
  <c r="I78" i="7"/>
  <c r="G65" i="7" l="1"/>
  <c r="G7" i="7" s="1"/>
  <c r="I7" i="7" s="1"/>
  <c r="F65" i="7"/>
  <c r="F7" i="7" s="1"/>
  <c r="I11" i="3"/>
  <c r="I10" i="3" s="1"/>
  <c r="I136" i="7"/>
  <c r="I113" i="7"/>
  <c r="K14" i="3"/>
  <c r="L14" i="3"/>
  <c r="I66" i="7"/>
  <c r="J16" i="1"/>
  <c r="I12" i="1" l="1"/>
  <c r="I11" i="1" s="1"/>
  <c r="K9" i="10"/>
  <c r="J15" i="1"/>
  <c r="J28" i="3"/>
  <c r="J27" i="3" s="1"/>
  <c r="J11" i="3" s="1"/>
  <c r="I65" i="7"/>
  <c r="L29" i="3"/>
  <c r="J10" i="3" l="1"/>
  <c r="L15" i="1" l="1"/>
  <c r="J14" i="1"/>
  <c r="J12" i="1"/>
  <c r="L12" i="1" l="1"/>
  <c r="J11" i="1"/>
  <c r="L93" i="3"/>
  <c r="L86" i="3"/>
  <c r="L67" i="3"/>
  <c r="L57" i="3"/>
  <c r="L46" i="3"/>
  <c r="L43" i="3"/>
  <c r="L41" i="3"/>
  <c r="L39" i="3"/>
  <c r="H84" i="3"/>
  <c r="H16" i="3"/>
  <c r="H15" i="3" s="1"/>
  <c r="K41" i="3"/>
  <c r="K43" i="3"/>
  <c r="K46" i="3"/>
  <c r="K50" i="3"/>
  <c r="K57" i="3"/>
  <c r="K67" i="3"/>
  <c r="K93" i="3"/>
  <c r="G98" i="3"/>
  <c r="G28" i="3"/>
  <c r="K24" i="3"/>
  <c r="G16" i="3"/>
  <c r="G13" i="3"/>
  <c r="H16" i="1" l="1"/>
  <c r="H14" i="1" s="1"/>
  <c r="H36" i="3"/>
  <c r="K39" i="3"/>
  <c r="L27" i="3"/>
  <c r="L28" i="3"/>
  <c r="L45" i="3"/>
  <c r="L50" i="3"/>
  <c r="I84" i="3"/>
  <c r="L85" i="3"/>
  <c r="G12" i="3"/>
  <c r="K13" i="3"/>
  <c r="G27" i="3"/>
  <c r="K27" i="3" s="1"/>
  <c r="K28" i="3"/>
  <c r="G15" i="3"/>
  <c r="K15" i="3" s="1"/>
  <c r="K16" i="3"/>
  <c r="G97" i="3"/>
  <c r="K98" i="3"/>
  <c r="K74" i="3"/>
  <c r="K75" i="3"/>
  <c r="L20" i="3"/>
  <c r="L21" i="3"/>
  <c r="G20" i="3"/>
  <c r="K21" i="3"/>
  <c r="L12" i="3"/>
  <c r="L13" i="3"/>
  <c r="L38" i="3"/>
  <c r="L74" i="3"/>
  <c r="L75" i="3"/>
  <c r="J17" i="1"/>
  <c r="L11" i="1"/>
  <c r="K85" i="3"/>
  <c r="H11" i="3"/>
  <c r="H10" i="3" s="1"/>
  <c r="H12" i="1" s="1"/>
  <c r="H11" i="1" s="1"/>
  <c r="K45" i="3"/>
  <c r="G11" i="3" l="1"/>
  <c r="K20" i="3"/>
  <c r="I16" i="1"/>
  <c r="I14" i="1" s="1"/>
  <c r="I17" i="1" s="1"/>
  <c r="I36" i="3"/>
  <c r="H17" i="1"/>
  <c r="K97" i="3"/>
  <c r="G84" i="3"/>
  <c r="G36" i="3" s="1"/>
  <c r="L84" i="3"/>
  <c r="K38" i="3"/>
  <c r="L10" i="3"/>
  <c r="L11" i="3"/>
  <c r="L37" i="3"/>
  <c r="K12" i="3"/>
  <c r="L14" i="1" l="1"/>
  <c r="K36" i="3"/>
  <c r="L36" i="3"/>
  <c r="G10" i="3"/>
  <c r="K11" i="3"/>
  <c r="G16" i="1"/>
  <c r="K84" i="3"/>
  <c r="K37" i="3"/>
  <c r="K15" i="1" l="1"/>
  <c r="G14" i="1"/>
  <c r="K14" i="1" s="1"/>
  <c r="G12" i="1"/>
  <c r="K10" i="3"/>
  <c r="G11" i="1" l="1"/>
  <c r="G17" i="1" s="1"/>
  <c r="K12" i="1"/>
  <c r="K11" i="1" l="1"/>
</calcChain>
</file>

<file path=xl/sharedStrings.xml><?xml version="1.0" encoding="utf-8"?>
<sst xmlns="http://schemas.openxmlformats.org/spreadsheetml/2006/main" count="423" uniqueCount="213">
  <si>
    <t>PRIHODI UKUPNO</t>
  </si>
  <si>
    <t>RASHODI UKUPNO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</si>
  <si>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</si>
  <si>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</si>
  <si>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</si>
  <si>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</si>
  <si>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</si>
  <si>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</si>
  <si>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</si>
  <si>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</si>
  <si>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</si>
  <si>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</si>
  <si>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</si>
  <si>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</si>
  <si>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</si>
  <si>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…</t>
  </si>
  <si>
    <t>INDEKS</t>
  </si>
  <si>
    <t xml:space="preserve">IZVJEŠTAJ O PRIHODIMA I RASHODIMA PREMA EKONOMSKOJ KLASIFIKACIJI </t>
  </si>
  <si>
    <t>6=5/2*100</t>
  </si>
  <si>
    <t>7=5/4*100</t>
  </si>
  <si>
    <t>UKUPNI PRIHODI</t>
  </si>
  <si>
    <t>Pomoći iz inozemstva i od subjekata unutar općeg proračuna</t>
  </si>
  <si>
    <t>Prihodi od prodaje proizvoda i robe te pruženih usluga</t>
  </si>
  <si>
    <t>….</t>
  </si>
  <si>
    <t>Plaće (Bruto)</t>
  </si>
  <si>
    <t>Plaće za redovan rad</t>
  </si>
  <si>
    <t>Naknade troškova zaposlenima</t>
  </si>
  <si>
    <t>Službena putovanja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</si>
  <si>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</si>
  <si>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</si>
  <si>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</si>
  <si>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</si>
  <si>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</si>
  <si>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5=4/3*100</t>
  </si>
  <si>
    <t>INDEKS**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</si>
  <si>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</si>
  <si>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</si>
  <si>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</si>
  <si>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</si>
  <si>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</si>
  <si>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</si>
  <si>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RAZLIKA PRIMITAKA I IZDATAKA</t>
  </si>
  <si>
    <t>SAŽETAK  RAČUNA PRIHODA I RASHODA I  RAČUNA FINANCIRANJA</t>
  </si>
  <si>
    <t>PRENESENI VIŠAK/MANJAK IZ PRETHODNE GODINE</t>
  </si>
  <si>
    <t>SAŽETAK  RAČUNA PRIHODA I RASHODA</t>
  </si>
  <si>
    <t>RAZLIKA - VIŠAK MANJAK</t>
  </si>
  <si>
    <t>SAŽETAK RAČUNA FINANCIRANJA</t>
  </si>
  <si>
    <t>PRIJENOS  VIŠKA/MANJKA U SLJEDEĆE RAZDOBLJE</t>
  </si>
  <si>
    <t xml:space="preserve"> RAČUN PRIHODA I RASHODA </t>
  </si>
  <si>
    <t>IZVJEŠTAJ PO PROGRAMSKOJ KLASIFIKACIJI</t>
  </si>
  <si>
    <t>RAČUN FINANCIRANJA</t>
  </si>
  <si>
    <t>SAŽETAK  RAČUNA PRIHODA I RASHODA I  RAČUNA FINANCIRANJA  može sadržavati i dodatne podatke.</t>
  </si>
  <si>
    <t>Pomoći proračunskim korisnicima iz proračuna koji im nije nadležan</t>
  </si>
  <si>
    <t>Tekuće pomoći proračunskim korisnicima iz proračuna koji im nije nadležan</t>
  </si>
  <si>
    <t>Prihodi od imovine</t>
  </si>
  <si>
    <t>Prihodi od financijske imovine</t>
  </si>
  <si>
    <t>Kamate na oročena sredstva i depozite po viđenju</t>
  </si>
  <si>
    <t>Prihodi od prodaje proizvoda i robe te pruženih usluga i prihodi od donacija</t>
  </si>
  <si>
    <t>Prihodi od pruženih usluga</t>
  </si>
  <si>
    <t>Donacije od pravnih i fizičkih osoba izvan općeg proračuna i povrat donacija po protestiranim jamstvima</t>
  </si>
  <si>
    <t>Tekuće donacije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</si>
  <si>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</si>
  <si>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</si>
  <si>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</si>
  <si>
    <t>Prihodi iz nadležnog proračuna za nabavu nefinancijske imovine</t>
  </si>
  <si>
    <t>Dodatna ulaganja na građevinskim objektima</t>
  </si>
  <si>
    <t>Ulaganja u računalne programe</t>
  </si>
  <si>
    <t>Nematerijalna proizvedena imovina</t>
  </si>
  <si>
    <t>Knjige</t>
  </si>
  <si>
    <t>Knjige, umjetnička djela i ostale izložbene vrijednosti</t>
  </si>
  <si>
    <t>Uređaji, strojevi i oprema za ostale namjene</t>
  </si>
  <si>
    <t>Sportska i glazbena oprema</t>
  </si>
  <si>
    <t>Oprema za održavanje i zaštitu</t>
  </si>
  <si>
    <t>Komunikacijska oprema</t>
  </si>
  <si>
    <t>Uredska oprema i namještaj</t>
  </si>
  <si>
    <t>Postrojenja i oprema</t>
  </si>
  <si>
    <t>Rashodi za nabavu proizvedene dugotrajne imovine</t>
  </si>
  <si>
    <t>Zatezne kamate</t>
  </si>
  <si>
    <t>Bankarske usluge i usluge platnog prometa</t>
  </si>
  <si>
    <t>Ostali financijski rashodi</t>
  </si>
  <si>
    <t>Financijski rashodi</t>
  </si>
  <si>
    <t>Ostali nespomenuti rashodi poslovanja</t>
  </si>
  <si>
    <t>Troškovi sudskih postupaka</t>
  </si>
  <si>
    <t>Pristojbe i naknade</t>
  </si>
  <si>
    <t>Članarine i norme</t>
  </si>
  <si>
    <t>Reprezentacija</t>
  </si>
  <si>
    <t>Premije osiguranja</t>
  </si>
  <si>
    <t>Ostale usluge</t>
  </si>
  <si>
    <t>Računalne usluge</t>
  </si>
  <si>
    <t>Intelektualne i osobne usluge</t>
  </si>
  <si>
    <t>Zdravstvene i veterinarske usluge</t>
  </si>
  <si>
    <t>Komunalne usluge</t>
  </si>
  <si>
    <t>Usluge promidžbe i informiranja</t>
  </si>
  <si>
    <t>Usluge tekućeg i investicijskog održavanja</t>
  </si>
  <si>
    <t>Usluge telefona, pošte i prijevoza</t>
  </si>
  <si>
    <t>Rashodi za usluge</t>
  </si>
  <si>
    <t>Službena, radna i zaštitna odjeća i obuća</t>
  </si>
  <si>
    <t>Sitni inventar i auto gume</t>
  </si>
  <si>
    <t>Materijal i dijelovi za tekuće i investicijsko održavanje</t>
  </si>
  <si>
    <t>Energija</t>
  </si>
  <si>
    <t>Materijal i sirovine</t>
  </si>
  <si>
    <t>Uredski materijal i ostali materijalni rashodi</t>
  </si>
  <si>
    <t>Rashodi za materijal i energiju</t>
  </si>
  <si>
    <t>Stručno usavršavanje zaposlenika</t>
  </si>
  <si>
    <t>Naknade za prijevoz, za rad na terenu i odvojeni život</t>
  </si>
  <si>
    <t>Doprinosi za obvezno zdravstveno osiguranje</t>
  </si>
  <si>
    <t>Doprinosi na plaće</t>
  </si>
  <si>
    <t>Ostali rashodi za zaposlene</t>
  </si>
  <si>
    <t xml:space="preserve">Izvor </t>
  </si>
  <si>
    <t>4.3.</t>
  </si>
  <si>
    <t>OSTALI PRIHODI ZA POS.NAMJENE-DECENTRALIZIRANA SREDSTVA</t>
  </si>
  <si>
    <t>3211</t>
  </si>
  <si>
    <t>3213</t>
  </si>
  <si>
    <t>3221</t>
  </si>
  <si>
    <t>3223</t>
  </si>
  <si>
    <t>3224</t>
  </si>
  <si>
    <t>3231</t>
  </si>
  <si>
    <t>3232</t>
  </si>
  <si>
    <t>3234</t>
  </si>
  <si>
    <t>3236</t>
  </si>
  <si>
    <t>3237</t>
  </si>
  <si>
    <t>3238</t>
  </si>
  <si>
    <t>3239</t>
  </si>
  <si>
    <t>3292</t>
  </si>
  <si>
    <t>3293</t>
  </si>
  <si>
    <t>3294</t>
  </si>
  <si>
    <t>4221</t>
  </si>
  <si>
    <t>4241</t>
  </si>
  <si>
    <t>4511</t>
  </si>
  <si>
    <t>5.4.</t>
  </si>
  <si>
    <t>POMOĆI ZA PRORAČUNSKE KORISNIKE-MINISTARSTVO</t>
  </si>
  <si>
    <t>3111</t>
  </si>
  <si>
    <t>3121</t>
  </si>
  <si>
    <t>3132</t>
  </si>
  <si>
    <t>3212</t>
  </si>
  <si>
    <t>3241</t>
  </si>
  <si>
    <t>Naknade troškova osobama izvan radnog odnosa</t>
  </si>
  <si>
    <t>Program</t>
  </si>
  <si>
    <t>1001</t>
  </si>
  <si>
    <t>OSNOVNO ŠKOLSTVO IZNAD NIVOA MINIMALNOG STANDARDA</t>
  </si>
  <si>
    <t>Aktivnost</t>
  </si>
  <si>
    <t>A100001</t>
  </si>
  <si>
    <t>OSNOVNOŠKOLSKO OBRAZOVANJE IZNAD MINIMALNIH STANDARDA</t>
  </si>
  <si>
    <t>1.1.</t>
  </si>
  <si>
    <t>OPĆI PRIHODI I PRIMICI (Produženi Boravak)</t>
  </si>
  <si>
    <t>OPĆI PRIHODI I PRIMICI (Dodatak na plaću za pomočnike u nastavi)</t>
  </si>
  <si>
    <t>3.2.</t>
  </si>
  <si>
    <t>VLASTITI PRIHODI PRORAČUNSKIH KORISNIKA</t>
  </si>
  <si>
    <t>3222</t>
  </si>
  <si>
    <t>POMOĆI ZA PRORAČUNSKE KORISNIKE</t>
  </si>
  <si>
    <t>5.5.</t>
  </si>
  <si>
    <t>EU POMOĆI ZA PRORAČUNSKE KORISNIKA</t>
  </si>
  <si>
    <t>Tekući projekt</t>
  </si>
  <si>
    <t>T100001</t>
  </si>
  <si>
    <t>S OSMJEHOM U ŠKOLU - POMOĆNICI U NASTAVI</t>
  </si>
  <si>
    <t>5.1.</t>
  </si>
  <si>
    <t>POMOĆI EU</t>
  </si>
  <si>
    <t>5.2.</t>
  </si>
  <si>
    <t>OSTALE POMOĆI</t>
  </si>
  <si>
    <t>T100002</t>
  </si>
  <si>
    <t>PROJEKT "ŠKOLSKA SHEMA"</t>
  </si>
  <si>
    <t>IZVJEŠTAJ O RASHODIMA PREMA FUNKCIJSKOJ KLASIFIKACIJI</t>
  </si>
  <si>
    <t>Osnovno obrazovanje</t>
  </si>
  <si>
    <t>0912</t>
  </si>
  <si>
    <t>Tekuće donacije u naravi</t>
  </si>
  <si>
    <t>Ostali rashodi</t>
  </si>
  <si>
    <t>T100003</t>
  </si>
  <si>
    <t>Program sufinanciranja prehrane učenika osnovnih škola</t>
  </si>
  <si>
    <t>T100004</t>
  </si>
  <si>
    <t>Program opskrbljivanja školskih ustanova besplatnim zalihama menstrualnih i higijenskih potreba</t>
  </si>
  <si>
    <t>Napomena:  Iznosi u stupcu "OSTVARENJE/IZVRŠENJE N-1." preračunavaju se iz kuna u eure prema fiksnom tečaju konverzije (1 EUR=7,53450 kuna) i po pravilima za preračunavanje i zaokruživanje.</t>
  </si>
  <si>
    <t>Napomena : Iznosi u stupcima "OSTVARENJE/IZVRŠENJE N-1." i "OSTVARENJE/IZVRŠENJE N." iskazuju se na dvije decimale.</t>
  </si>
  <si>
    <t xml:space="preserve">Napomena : "N" označava razdoblje </t>
  </si>
  <si>
    <t xml:space="preserve">* Opći i posebni dio izvještaja o izvršenju proračuna sadrži samo izvorni plan ako od donošenja proračuna nije bilo izmjena i dopuna niti izvršenih preraspodjela odnosno izvorni plan i tekući plan ako je od donošenja proračuna bilo naknadno izvršenih preraspodjela.  
Opći i posebni dio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</si>
  <si>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izvještaja ne sadrži "TEKUĆI PLAN N.", "INDEKS"("OSTVARENJE/IZVRŠENJE N."/"TEKUĆI PLAN N.") iskazuje se kao "OSTVARENJE/IZVRŠENJE N."/"IZVORNI PLAN N." ODNOSNO "REBALANS N." </t>
  </si>
  <si>
    <t>IZVORNI PLAN ILI REBALANS 2024.*</t>
  </si>
  <si>
    <t>TEKUĆI PLAN 2024.*</t>
  </si>
  <si>
    <t>Naknade građanima i kućanstvima u naravi</t>
  </si>
  <si>
    <t>6.4.</t>
  </si>
  <si>
    <t>DONACIJE ZA PRORAČUNSKE KORISNIKE</t>
  </si>
  <si>
    <t>Naknade građanima i kućanstvima na temelju osiguranja i druge naknade</t>
  </si>
  <si>
    <t>Ostale naknade građanima i kućanstvima iz proračuna</t>
  </si>
  <si>
    <t xml:space="preserve">OSTVARENJE/IZVRŠENJE 
1.-12.2024. </t>
  </si>
  <si>
    <t xml:space="preserve">OSTVARENJE/IZVRŠENJE 
1.-12.2023. </t>
  </si>
  <si>
    <t>Višak/Manjak</t>
  </si>
  <si>
    <t>3225</t>
  </si>
  <si>
    <t>Sitni invntar</t>
  </si>
  <si>
    <t>Službena radna i zaštitna odjeća i obuća</t>
  </si>
  <si>
    <t>3233</t>
  </si>
  <si>
    <t>3235</t>
  </si>
  <si>
    <t>Zakupnine i najamnine</t>
  </si>
  <si>
    <t>3295</t>
  </si>
  <si>
    <t>3296</t>
  </si>
  <si>
    <t>Instrumenti, uređaji i strojevi</t>
  </si>
  <si>
    <t>Sitni inventar</t>
  </si>
  <si>
    <t xml:space="preserve">Ostali nespomenuti financijski rashodi </t>
  </si>
  <si>
    <t>Sufinanciranje cijene prijevoza</t>
  </si>
  <si>
    <t>Premije osiguranje</t>
  </si>
  <si>
    <t>Prihodi od prodaje roba</t>
  </si>
  <si>
    <t>Kapitalne donacije</t>
  </si>
  <si>
    <t>Kazne, upravne mjere, ostali prihodi</t>
  </si>
  <si>
    <t>Ostali prihodi</t>
  </si>
  <si>
    <t>Ostali nespomenuti financijski rashodi</t>
  </si>
  <si>
    <t>IZVORNI PLAN ILI REBALANS 2023.*</t>
  </si>
  <si>
    <t>TEKUĆI PLAN 2023.*</t>
  </si>
  <si>
    <t xml:space="preserve">IZVRŠENJE 
1.-12.2023. </t>
  </si>
  <si>
    <t xml:space="preserve">OSTVARENJE/IZVRŠENJE 
1.-12.2022. </t>
  </si>
  <si>
    <t>Ugovorene kazne i ostale naknade šteta</t>
  </si>
  <si>
    <t>Ostali nespomenuti prihodi</t>
  </si>
  <si>
    <t>Prihodi od upravnih i administarativnih pristojbi..</t>
  </si>
  <si>
    <t>Tekuće donacije u novcu</t>
  </si>
  <si>
    <t xml:space="preserve">IZVJEŠTAJ O IZVRŠENJU FINANCIJSKOG PLANA IZVANPRORAČUNSKOG KORISNIKA JEDINICE LOKALNE I PODRUČNE (REGIONALNE) SAMOUPRAVE ZA 2023. </t>
  </si>
  <si>
    <t>Osnovnoškolsko do i iznad nivoa minimalnog standarda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</si>
</sst>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color theme="1"/>
      <name val="Arial"/>
      <family val="2"/>
    </font>
    <font>
      <sz val="10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8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53">
    <xf numFmtId="0" fontId="0" fillId="0" borderId="0" xfId="0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11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>
      <alignment horizontal="right" wrapText="1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 wrapText="1"/>
    </xf>
    <xf numFmtId="0" fontId="11" fillId="3" borderId="1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5" fillId="0" borderId="0" xfId="0" applyFont="1"/>
    <xf numFmtId="0" fontId="0" fillId="0" borderId="3" xfId="0" applyBorder="1"/>
    <xf numFmtId="0" fontId="9" fillId="2" borderId="3" xfId="0" quotePrefix="1" applyFont="1" applyFill="1" applyBorder="1" applyAlignment="1">
      <alignment horizontal="left" vertical="center" wrapText="1"/>
    </xf>
    <xf numFmtId="0" fontId="16" fillId="2" borderId="3" xfId="0" quotePrefix="1" applyFont="1" applyFill="1" applyBorder="1" applyAlignment="1">
      <alignment horizontal="left" vertical="center"/>
    </xf>
    <xf numFmtId="0" fontId="0" fillId="3" borderId="0" xfId="0" applyFill="1"/>
    <xf numFmtId="0" fontId="9" fillId="3" borderId="2" xfId="0" applyFont="1" applyFill="1" applyBorder="1" applyAlignment="1">
      <alignment vertical="center"/>
    </xf>
    <xf numFmtId="0" fontId="18" fillId="0" borderId="0" xfId="0" applyFont="1"/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0" fontId="3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wrapText="1"/>
    </xf>
    <xf numFmtId="0" fontId="1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/>
    <xf numFmtId="4" fontId="0" fillId="0" borderId="0" xfId="0" applyNumberFormat="1"/>
    <xf numFmtId="4" fontId="20" fillId="4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0" fontId="0" fillId="0" borderId="3" xfId="0" applyBorder="1" applyAlignment="1">
      <alignment wrapText="1"/>
    </xf>
    <xf numFmtId="4" fontId="0" fillId="0" borderId="3" xfId="0" applyNumberFormat="1" applyBorder="1"/>
    <xf numFmtId="0" fontId="1" fillId="0" borderId="3" xfId="0" applyFont="1" applyBorder="1" applyAlignment="1">
      <alignment wrapText="1"/>
    </xf>
    <xf numFmtId="4" fontId="1" fillId="0" borderId="3" xfId="0" applyNumberFormat="1" applyFont="1" applyBorder="1"/>
    <xf numFmtId="0" fontId="0" fillId="0" borderId="3" xfId="0" applyBorder="1" applyAlignment="1">
      <alignment horizontal="left"/>
    </xf>
    <xf numFmtId="0" fontId="1" fillId="0" borderId="3" xfId="0" applyFont="1" applyBorder="1" applyAlignment="1">
      <alignment horizontal="left"/>
    </xf>
    <xf numFmtId="10" fontId="0" fillId="0" borderId="3" xfId="0" applyNumberFormat="1" applyBorder="1"/>
    <xf numFmtId="10" fontId="0" fillId="3" borderId="3" xfId="0" applyNumberFormat="1" applyFill="1" applyBorder="1"/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9" fontId="11" fillId="2" borderId="3" xfId="0" applyNumberFormat="1" applyFont="1" applyFill="1" applyBorder="1" applyAlignment="1">
      <alignment horizontal="left" vertical="center" wrapText="1"/>
    </xf>
    <xf numFmtId="0" fontId="18" fillId="0" borderId="3" xfId="0" applyFont="1" applyBorder="1" applyAlignment="1">
      <alignment horizontal="left"/>
    </xf>
    <xf numFmtId="0" fontId="22" fillId="0" borderId="3" xfId="0" applyFont="1" applyBorder="1" applyAlignment="1">
      <alignment wrapText="1"/>
    </xf>
    <xf numFmtId="0" fontId="18" fillId="5" borderId="3" xfId="0" applyFont="1" applyFill="1" applyBorder="1" applyAlignment="1">
      <alignment horizontal="left"/>
    </xf>
    <xf numFmtId="0" fontId="22" fillId="5" borderId="3" xfId="0" applyFont="1" applyFill="1" applyBorder="1" applyAlignment="1">
      <alignment wrapText="1"/>
    </xf>
    <xf numFmtId="0" fontId="23" fillId="0" borderId="0" xfId="0" applyFont="1" applyAlignment="1">
      <alignment horizontal="center" vertical="center" wrapText="1"/>
    </xf>
    <xf numFmtId="4" fontId="7" fillId="0" borderId="0" xfId="0" applyNumberFormat="1" applyFont="1" applyAlignment="1">
      <alignment horizontal="center"/>
    </xf>
    <xf numFmtId="4" fontId="18" fillId="6" borderId="3" xfId="0" applyNumberFormat="1" applyFont="1" applyFill="1" applyBorder="1"/>
    <xf numFmtId="4" fontId="18" fillId="5" borderId="3" xfId="0" applyNumberFormat="1" applyFont="1" applyFill="1" applyBorder="1"/>
    <xf numFmtId="4" fontId="18" fillId="0" borderId="3" xfId="0" applyNumberFormat="1" applyFont="1" applyBorder="1"/>
    <xf numFmtId="4" fontId="18" fillId="3" borderId="3" xfId="0" applyNumberFormat="1" applyFont="1" applyFill="1" applyBorder="1"/>
    <xf numFmtId="4" fontId="2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>
      <alignment vertical="center" wrapText="1"/>
    </xf>
    <xf numFmtId="4" fontId="9" fillId="2" borderId="3" xfId="0" applyNumberFormat="1" applyFont="1" applyFill="1" applyBorder="1" applyAlignment="1">
      <alignment horizontal="right"/>
    </xf>
    <xf numFmtId="0" fontId="6" fillId="7" borderId="3" xfId="0" applyFont="1" applyFill="1" applyBorder="1" applyAlignment="1">
      <alignment horizontal="center" vertical="center" wrapText="1"/>
    </xf>
    <xf numFmtId="0" fontId="6" fillId="7" borderId="3" xfId="0" quotePrefix="1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center" vertical="center" wrapText="1"/>
    </xf>
    <xf numFmtId="0" fontId="14" fillId="7" borderId="4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 wrapText="1"/>
    </xf>
    <xf numFmtId="0" fontId="24" fillId="7" borderId="3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11" fillId="7" borderId="3" xfId="0" applyFont="1" applyFill="1" applyBorder="1" applyAlignment="1">
      <alignment horizontal="center" vertical="center" wrapText="1"/>
    </xf>
    <xf numFmtId="0" fontId="11" fillId="7" borderId="3" xfId="0" quotePrefix="1" applyFont="1" applyFill="1" applyBorder="1" applyAlignment="1">
      <alignment horizontal="center" vertical="center" wrapText="1"/>
    </xf>
    <xf numFmtId="0" fontId="26" fillId="0" borderId="0" xfId="0" applyFont="1"/>
    <xf numFmtId="0" fontId="27" fillId="6" borderId="3" xfId="0" applyFont="1" applyFill="1" applyBorder="1"/>
    <xf numFmtId="0" fontId="27" fillId="6" borderId="3" xfId="0" applyFont="1" applyFill="1" applyBorder="1" applyAlignment="1">
      <alignment horizontal="left"/>
    </xf>
    <xf numFmtId="0" fontId="28" fillId="6" borderId="3" xfId="0" applyFont="1" applyFill="1" applyBorder="1" applyAlignment="1">
      <alignment wrapText="1"/>
    </xf>
    <xf numFmtId="10" fontId="18" fillId="6" borderId="3" xfId="0" applyNumberFormat="1" applyFont="1" applyFill="1" applyBorder="1"/>
    <xf numFmtId="0" fontId="18" fillId="5" borderId="3" xfId="0" applyFont="1" applyFill="1" applyBorder="1"/>
    <xf numFmtId="10" fontId="18" fillId="5" borderId="3" xfId="0" applyNumberFormat="1" applyFont="1" applyFill="1" applyBorder="1"/>
    <xf numFmtId="0" fontId="18" fillId="0" borderId="3" xfId="0" applyFont="1" applyBorder="1"/>
    <xf numFmtId="10" fontId="18" fillId="0" borderId="3" xfId="0" applyNumberFormat="1" applyFont="1" applyBorder="1"/>
    <xf numFmtId="0" fontId="18" fillId="6" borderId="3" xfId="0" applyFont="1" applyFill="1" applyBorder="1"/>
    <xf numFmtId="0" fontId="18" fillId="6" borderId="3" xfId="0" applyFont="1" applyFill="1" applyBorder="1" applyAlignment="1">
      <alignment horizontal="left"/>
    </xf>
    <xf numFmtId="0" fontId="22" fillId="6" borderId="3" xfId="0" applyFont="1" applyFill="1" applyBorder="1" applyAlignment="1">
      <alignment wrapText="1"/>
    </xf>
    <xf numFmtId="0" fontId="18" fillId="3" borderId="3" xfId="0" applyFont="1" applyFill="1" applyBorder="1"/>
    <xf numFmtId="0" fontId="18" fillId="3" borderId="3" xfId="0" applyFont="1" applyFill="1" applyBorder="1" applyAlignment="1">
      <alignment horizontal="left"/>
    </xf>
    <xf numFmtId="0" fontId="22" fillId="3" borderId="3" xfId="0" applyFont="1" applyFill="1" applyBorder="1" applyAlignment="1">
      <alignment wrapText="1"/>
    </xf>
    <xf numFmtId="10" fontId="18" fillId="3" borderId="3" xfId="0" applyNumberFormat="1" applyFont="1" applyFill="1" applyBorder="1"/>
    <xf numFmtId="0" fontId="18" fillId="0" borderId="0" xfId="0" applyFont="1" applyAlignment="1">
      <alignment horizontal="left"/>
    </xf>
    <xf numFmtId="4" fontId="0" fillId="0" borderId="3" xfId="0" quotePrefix="1" applyNumberFormat="1" applyBorder="1"/>
    <xf numFmtId="10" fontId="18" fillId="0" borderId="3" xfId="0" applyNumberFormat="1" applyFont="1" applyFill="1" applyBorder="1"/>
    <xf numFmtId="0" fontId="18" fillId="0" borderId="3" xfId="0" applyFont="1" applyFill="1" applyBorder="1"/>
    <xf numFmtId="0" fontId="18" fillId="0" borderId="3" xfId="0" applyFont="1" applyFill="1" applyBorder="1" applyAlignment="1">
      <alignment horizontal="left"/>
    </xf>
    <xf numFmtId="0" fontId="22" fillId="0" borderId="3" xfId="0" applyFont="1" applyFill="1" applyBorder="1" applyAlignment="1">
      <alignment wrapText="1"/>
    </xf>
    <xf numFmtId="4" fontId="18" fillId="0" borderId="3" xfId="0" applyNumberFormat="1" applyFont="1" applyFill="1" applyBorder="1"/>
    <xf numFmtId="0" fontId="11" fillId="0" borderId="0" xfId="0" applyFont="1" applyAlignment="1">
      <alignment horizontal="left" vertical="top" wrapText="1"/>
    </xf>
    <xf numFmtId="0" fontId="7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11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/>
    </xf>
    <xf numFmtId="0" fontId="19" fillId="2" borderId="5" xfId="0" applyFont="1" applyFill="1" applyBorder="1" applyAlignment="1">
      <alignment horizontal="left" wrapText="1"/>
    </xf>
    <xf numFmtId="0" fontId="17" fillId="2" borderId="0" xfId="0" applyFont="1" applyFill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1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1" fillId="3" borderId="1" xfId="0" quotePrefix="1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center" vertical="center" wrapText="1"/>
    </xf>
    <xf numFmtId="0" fontId="14" fillId="7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 wrapText="1"/>
    </xf>
    <xf numFmtId="49" fontId="21" fillId="0" borderId="2" xfId="0" applyNumberFormat="1" applyFont="1" applyBorder="1" applyAlignment="1">
      <alignment horizontal="center" vertical="center" wrapText="1"/>
    </xf>
    <xf numFmtId="49" fontId="21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11" fillId="7" borderId="1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 wrapText="1"/>
    </xf>
    <xf numFmtId="0" fontId="24" fillId="7" borderId="2" xfId="0" applyFont="1" applyFill="1" applyBorder="1" applyAlignment="1">
      <alignment horizontal="center" vertical="center" wrapText="1"/>
    </xf>
    <xf numFmtId="0" fontId="24" fillId="7" borderId="4" xfId="0" applyFont="1" applyFill="1" applyBorder="1" applyAlignment="1">
      <alignment horizontal="center" vertical="center" wrapText="1"/>
    </xf>
  </cellXfs>
  <cellStyles count="2">
    <cellStyle name="Normalno" xfId="0" builtinId="0"/>
    <cellStyle name="Obično_List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36"/>
  <sheetViews>
    <sheetView topLeftCell="A13" workbookViewId="0">
      <selection activeCell="J3" sqref="J3"/>
    </sheetView>
  </sheetViews>
  <sheetFormatPr defaultRowHeight="15" x14ac:dyDescent="0.25"/>
  <cols>
    <col min="6" max="10" width="25.28515625" customWidth="1"/>
    <col min="11" max="12" width="15.7109375" customWidth="1"/>
  </cols>
  <sheetData>
    <row r="1" spans="2:12" s="33" customFormat="1" ht="42" customHeight="1" x14ac:dyDescent="0.25">
      <c r="B1" s="109" t="s">
        <v>211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</row>
    <row r="2" spans="2:12" ht="18" customHeight="1" x14ac:dyDescent="0.25">
      <c r="B2" s="34"/>
      <c r="C2" s="34"/>
      <c r="D2" s="34"/>
      <c r="E2" s="34"/>
      <c r="F2" s="34"/>
      <c r="G2" s="34"/>
      <c r="H2" s="34"/>
      <c r="I2" s="34"/>
      <c r="J2" s="34"/>
      <c r="K2" s="34"/>
      <c r="L2" s="35"/>
    </row>
    <row r="3" spans="2:12" ht="18" customHeight="1" x14ac:dyDescent="0.25">
      <c r="B3" s="34"/>
      <c r="C3" s="34"/>
      <c r="D3" s="34"/>
      <c r="E3" s="34"/>
      <c r="F3" s="34"/>
      <c r="G3" s="34"/>
      <c r="H3" s="34"/>
      <c r="I3" s="34"/>
      <c r="J3" s="34"/>
      <c r="K3" s="34"/>
      <c r="L3" s="35"/>
    </row>
    <row r="4" spans="2:12" ht="15.75" customHeight="1" x14ac:dyDescent="0.25">
      <c r="B4" s="110" t="s">
        <v>11</v>
      </c>
      <c r="C4" s="110"/>
      <c r="D4" s="110"/>
      <c r="E4" s="110"/>
      <c r="F4" s="110"/>
      <c r="G4" s="110"/>
      <c r="H4" s="110"/>
      <c r="I4" s="110"/>
      <c r="J4" s="110"/>
      <c r="K4" s="110"/>
      <c r="L4" s="110"/>
    </row>
    <row r="5" spans="2:12" ht="36" customHeight="1" x14ac:dyDescent="0.25">
      <c r="B5" s="122"/>
      <c r="C5" s="122"/>
      <c r="D5" s="122"/>
      <c r="E5" s="34"/>
      <c r="F5" s="34"/>
      <c r="G5" s="34"/>
      <c r="H5" s="34"/>
      <c r="I5" s="34"/>
      <c r="J5" s="36"/>
      <c r="K5" s="36"/>
      <c r="L5" s="35"/>
    </row>
    <row r="6" spans="2:12" ht="18" customHeight="1" x14ac:dyDescent="0.25">
      <c r="B6" s="110" t="s">
        <v>42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</row>
    <row r="7" spans="2:12" ht="18" customHeight="1" x14ac:dyDescent="0.25">
      <c r="B7" s="37"/>
      <c r="C7" s="38"/>
      <c r="D7" s="38"/>
      <c r="E7" s="38"/>
      <c r="F7" s="38"/>
      <c r="G7" s="38"/>
      <c r="H7" s="38"/>
      <c r="I7" s="38"/>
      <c r="J7" s="38"/>
      <c r="K7" s="38"/>
      <c r="L7" s="35"/>
    </row>
    <row r="8" spans="2:12" x14ac:dyDescent="0.25">
      <c r="B8" s="121" t="s">
        <v>44</v>
      </c>
      <c r="C8" s="121"/>
      <c r="D8" s="121"/>
      <c r="E8" s="121"/>
      <c r="F8" s="121"/>
      <c r="G8" s="39"/>
      <c r="H8" s="39"/>
      <c r="I8" s="39"/>
      <c r="J8" s="39"/>
      <c r="K8" s="40"/>
      <c r="L8" s="35"/>
    </row>
    <row r="9" spans="2:12" ht="25.5" x14ac:dyDescent="0.25">
      <c r="B9" s="111" t="s">
        <v>6</v>
      </c>
      <c r="C9" s="112"/>
      <c r="D9" s="112"/>
      <c r="E9" s="112"/>
      <c r="F9" s="113"/>
      <c r="G9" s="24" t="s">
        <v>206</v>
      </c>
      <c r="H9" s="1" t="s">
        <v>203</v>
      </c>
      <c r="I9" s="1" t="s">
        <v>204</v>
      </c>
      <c r="J9" s="24" t="s">
        <v>183</v>
      </c>
      <c r="K9" s="1" t="s">
        <v>16</v>
      </c>
      <c r="L9" s="1" t="s">
        <v>34</v>
      </c>
    </row>
    <row r="10" spans="2:12" s="27" customFormat="1" ht="11.25" x14ac:dyDescent="0.2">
      <c r="B10" s="114">
        <v>1</v>
      </c>
      <c r="C10" s="114"/>
      <c r="D10" s="114"/>
      <c r="E10" s="114"/>
      <c r="F10" s="115"/>
      <c r="G10" s="26">
        <v>2</v>
      </c>
      <c r="H10" s="25">
        <v>3</v>
      </c>
      <c r="I10" s="25">
        <v>4</v>
      </c>
      <c r="J10" s="25">
        <v>5</v>
      </c>
      <c r="K10" s="25" t="s">
        <v>18</v>
      </c>
      <c r="L10" s="25" t="s">
        <v>19</v>
      </c>
    </row>
    <row r="11" spans="2:12" x14ac:dyDescent="0.25">
      <c r="B11" s="118" t="s">
        <v>0</v>
      </c>
      <c r="C11" s="119"/>
      <c r="D11" s="119"/>
      <c r="E11" s="119"/>
      <c r="F11" s="120"/>
      <c r="G11" s="55">
        <f>SUM(G12:G13)</f>
        <v>1989625.43</v>
      </c>
      <c r="H11" s="55">
        <f t="shared" ref="H11:J11" si="0">SUM(H12:H13)</f>
        <v>2022471.85</v>
      </c>
      <c r="I11" s="55">
        <f t="shared" si="0"/>
        <v>2212160.44</v>
      </c>
      <c r="J11" s="55">
        <f t="shared" si="0"/>
        <v>2296887.36</v>
      </c>
      <c r="K11" s="54">
        <f>J11/G11</f>
        <v>1.1544320480463501</v>
      </c>
      <c r="L11" s="54">
        <f>J11/I11</f>
        <v>1.0383005312218674</v>
      </c>
    </row>
    <row r="12" spans="2:12" x14ac:dyDescent="0.25">
      <c r="B12" s="125" t="s">
        <v>35</v>
      </c>
      <c r="C12" s="126"/>
      <c r="D12" s="126"/>
      <c r="E12" s="126"/>
      <c r="F12" s="117"/>
      <c r="G12" s="56">
        <f>' Račun prihoda i rashoda'!G10</f>
        <v>1989625.43</v>
      </c>
      <c r="H12" s="56">
        <f>' Račun prihoda i rashoda'!H10</f>
        <v>2022471.85</v>
      </c>
      <c r="I12" s="56">
        <f>' Račun prihoda i rashoda'!I10</f>
        <v>2212160.44</v>
      </c>
      <c r="J12" s="56">
        <f>' Račun prihoda i rashoda'!J10</f>
        <v>2296887.36</v>
      </c>
      <c r="K12" s="53">
        <f>J12/G12</f>
        <v>1.1544320480463501</v>
      </c>
      <c r="L12" s="53">
        <f>J12/I12</f>
        <v>1.0383005312218674</v>
      </c>
    </row>
    <row r="13" spans="2:12" x14ac:dyDescent="0.25">
      <c r="B13" s="116" t="s">
        <v>36</v>
      </c>
      <c r="C13" s="117"/>
      <c r="D13" s="117"/>
      <c r="E13" s="117"/>
      <c r="F13" s="117"/>
      <c r="G13" s="56"/>
      <c r="H13" s="56"/>
      <c r="I13" s="56"/>
      <c r="J13" s="56"/>
      <c r="K13" s="16"/>
      <c r="L13" s="16"/>
    </row>
    <row r="14" spans="2:12" x14ac:dyDescent="0.25">
      <c r="B14" s="20" t="s">
        <v>1</v>
      </c>
      <c r="C14" s="32"/>
      <c r="D14" s="32"/>
      <c r="E14" s="32"/>
      <c r="F14" s="32"/>
      <c r="G14" s="55">
        <f>SUM(G15:G16)</f>
        <v>1999912.2400000005</v>
      </c>
      <c r="H14" s="55">
        <f t="shared" ref="H14:J14" si="1">SUM(H15:H16)</f>
        <v>2022471.85</v>
      </c>
      <c r="I14" s="55">
        <f t="shared" si="1"/>
        <v>2212160.44</v>
      </c>
      <c r="J14" s="55">
        <f t="shared" si="1"/>
        <v>2291869.5300000003</v>
      </c>
      <c r="K14" s="54">
        <f>J14/G14</f>
        <v>1.1459850508240301</v>
      </c>
      <c r="L14" s="54">
        <f>J14/I14</f>
        <v>1.0360322373362758</v>
      </c>
    </row>
    <row r="15" spans="2:12" x14ac:dyDescent="0.25">
      <c r="B15" s="133" t="s">
        <v>37</v>
      </c>
      <c r="C15" s="126"/>
      <c r="D15" s="126"/>
      <c r="E15" s="126"/>
      <c r="F15" s="126"/>
      <c r="G15" s="56">
        <f>' Račun prihoda i rashoda'!G37</f>
        <v>1892177.4300000004</v>
      </c>
      <c r="H15" s="56">
        <f>' Račun prihoda i rashoda'!H37</f>
        <v>1968055.85</v>
      </c>
      <c r="I15" s="56">
        <f>' Račun prihoda i rashoda'!I37</f>
        <v>2133386.44</v>
      </c>
      <c r="J15" s="56">
        <f>' Račun prihoda i rashoda'!J37</f>
        <v>2204647.9700000002</v>
      </c>
      <c r="K15" s="53">
        <f>J15/G15</f>
        <v>1.1651380758727261</v>
      </c>
      <c r="L15" s="53">
        <f>J15/I15</f>
        <v>1.0334030106613035</v>
      </c>
    </row>
    <row r="16" spans="2:12" x14ac:dyDescent="0.25">
      <c r="B16" s="116" t="s">
        <v>38</v>
      </c>
      <c r="C16" s="117"/>
      <c r="D16" s="117"/>
      <c r="E16" s="117"/>
      <c r="F16" s="117"/>
      <c r="G16" s="56">
        <f>' Račun prihoda i rashoda'!G84</f>
        <v>107734.81</v>
      </c>
      <c r="H16" s="56">
        <f>' Račun prihoda i rashoda'!H84</f>
        <v>54416</v>
      </c>
      <c r="I16" s="56">
        <f>' Račun prihoda i rashoda'!I84</f>
        <v>78774</v>
      </c>
      <c r="J16" s="56">
        <f>' Račun prihoda i rashoda'!J84</f>
        <v>87221.56</v>
      </c>
      <c r="K16" s="19"/>
      <c r="L16" s="19"/>
    </row>
    <row r="17" spans="1:48" x14ac:dyDescent="0.25">
      <c r="B17" s="130" t="s">
        <v>45</v>
      </c>
      <c r="C17" s="119"/>
      <c r="D17" s="119"/>
      <c r="E17" s="119"/>
      <c r="F17" s="119"/>
      <c r="G17" s="55">
        <f>G11-G14</f>
        <v>-10286.810000000522</v>
      </c>
      <c r="H17" s="55">
        <f>H11-H14</f>
        <v>0</v>
      </c>
      <c r="I17" s="55">
        <f>I11-I14</f>
        <v>0</v>
      </c>
      <c r="J17" s="55">
        <f>J11-J14</f>
        <v>5017.8299999996088</v>
      </c>
      <c r="K17" s="17"/>
      <c r="L17" s="17"/>
    </row>
    <row r="18" spans="1:48" ht="18" x14ac:dyDescent="0.25">
      <c r="B18" s="34"/>
      <c r="C18" s="41"/>
      <c r="D18" s="41"/>
      <c r="E18" s="41"/>
      <c r="F18" s="41"/>
      <c r="G18" s="41"/>
      <c r="H18" s="41"/>
      <c r="I18" s="42"/>
      <c r="J18" s="42"/>
      <c r="K18" s="42"/>
      <c r="L18" s="42"/>
    </row>
    <row r="19" spans="1:48" ht="18" customHeight="1" x14ac:dyDescent="0.25">
      <c r="B19" s="121" t="s">
        <v>46</v>
      </c>
      <c r="C19" s="121"/>
      <c r="D19" s="121"/>
      <c r="E19" s="121"/>
      <c r="F19" s="121"/>
      <c r="G19" s="41"/>
      <c r="H19" s="41"/>
      <c r="I19" s="42"/>
      <c r="J19" s="42"/>
      <c r="K19" s="42"/>
      <c r="L19" s="42"/>
    </row>
    <row r="20" spans="1:48" ht="25.5" x14ac:dyDescent="0.25">
      <c r="B20" s="111" t="s">
        <v>6</v>
      </c>
      <c r="C20" s="112"/>
      <c r="D20" s="112"/>
      <c r="E20" s="112"/>
      <c r="F20" s="113"/>
      <c r="G20" s="24" t="s">
        <v>183</v>
      </c>
      <c r="H20" s="1" t="s">
        <v>175</v>
      </c>
      <c r="I20" s="1" t="s">
        <v>176</v>
      </c>
      <c r="J20" s="24" t="s">
        <v>182</v>
      </c>
      <c r="K20" s="1" t="s">
        <v>16</v>
      </c>
      <c r="L20" s="1" t="s">
        <v>34</v>
      </c>
    </row>
    <row r="21" spans="1:48" s="27" customFormat="1" x14ac:dyDescent="0.25">
      <c r="B21" s="114">
        <v>1</v>
      </c>
      <c r="C21" s="114"/>
      <c r="D21" s="114"/>
      <c r="E21" s="114"/>
      <c r="F21" s="115"/>
      <c r="G21" s="26">
        <v>2</v>
      </c>
      <c r="H21" s="25">
        <v>3</v>
      </c>
      <c r="I21" s="25">
        <v>4</v>
      </c>
      <c r="J21" s="25">
        <v>5</v>
      </c>
      <c r="K21" s="25" t="s">
        <v>18</v>
      </c>
      <c r="L21" s="25" t="s">
        <v>19</v>
      </c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</row>
    <row r="22" spans="1:48" ht="15.75" customHeight="1" x14ac:dyDescent="0.25">
      <c r="B22" s="125" t="s">
        <v>39</v>
      </c>
      <c r="C22" s="131"/>
      <c r="D22" s="131"/>
      <c r="E22" s="131"/>
      <c r="F22" s="132"/>
      <c r="G22" s="16"/>
      <c r="H22" s="16"/>
      <c r="I22" s="16"/>
      <c r="J22" s="16"/>
      <c r="K22" s="16"/>
      <c r="L22" s="16"/>
    </row>
    <row r="23" spans="1:48" x14ac:dyDescent="0.25">
      <c r="B23" s="125" t="s">
        <v>40</v>
      </c>
      <c r="C23" s="126"/>
      <c r="D23" s="126"/>
      <c r="E23" s="126"/>
      <c r="F23" s="126"/>
      <c r="G23" s="16"/>
      <c r="H23" s="16"/>
      <c r="I23" s="16"/>
      <c r="J23" s="16"/>
      <c r="K23" s="16"/>
      <c r="L23" s="16"/>
    </row>
    <row r="24" spans="1:48" s="31" customFormat="1" ht="15" customHeight="1" x14ac:dyDescent="0.25">
      <c r="A24"/>
      <c r="B24" s="127" t="s">
        <v>41</v>
      </c>
      <c r="C24" s="128"/>
      <c r="D24" s="128"/>
      <c r="E24" s="128"/>
      <c r="F24" s="129"/>
      <c r="G24" s="18"/>
      <c r="H24" s="18"/>
      <c r="I24" s="18"/>
      <c r="J24" s="18"/>
      <c r="K24" s="18"/>
      <c r="L24" s="18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</row>
    <row r="25" spans="1:48" s="31" customFormat="1" ht="15" customHeight="1" x14ac:dyDescent="0.25">
      <c r="A25"/>
      <c r="B25" s="127" t="s">
        <v>43</v>
      </c>
      <c r="C25" s="128"/>
      <c r="D25" s="128"/>
      <c r="E25" s="128"/>
      <c r="F25" s="129"/>
      <c r="G25" s="18"/>
      <c r="H25" s="18"/>
      <c r="I25" s="18"/>
      <c r="J25" s="18"/>
      <c r="K25" s="18"/>
      <c r="L25" s="18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</row>
    <row r="26" spans="1:48" x14ac:dyDescent="0.25">
      <c r="B26" s="130" t="s">
        <v>47</v>
      </c>
      <c r="C26" s="119"/>
      <c r="D26" s="119"/>
      <c r="E26" s="119"/>
      <c r="F26" s="119"/>
      <c r="G26" s="18"/>
      <c r="H26" s="18"/>
      <c r="I26" s="18"/>
      <c r="J26" s="18"/>
      <c r="K26" s="18"/>
      <c r="L26" s="18"/>
    </row>
    <row r="27" spans="1:48" ht="15.75" x14ac:dyDescent="0.25">
      <c r="B27" s="13"/>
      <c r="C27" s="14"/>
      <c r="D27" s="14"/>
      <c r="E27" s="14"/>
      <c r="F27" s="14"/>
      <c r="G27" s="15"/>
      <c r="H27" s="15"/>
      <c r="I27" s="15"/>
      <c r="J27" s="15"/>
      <c r="K27" s="15"/>
    </row>
    <row r="28" spans="1:48" ht="15.75" x14ac:dyDescent="0.25">
      <c r="B28" s="123" t="s">
        <v>51</v>
      </c>
      <c r="C28" s="123"/>
      <c r="D28" s="123"/>
      <c r="E28" s="123"/>
      <c r="F28" s="123"/>
      <c r="G28" s="123"/>
      <c r="H28" s="123"/>
      <c r="I28" s="123"/>
      <c r="J28" s="123"/>
      <c r="K28" s="123"/>
      <c r="L28" s="123"/>
    </row>
    <row r="29" spans="1:48" ht="15.75" x14ac:dyDescent="0.25">
      <c r="B29" s="13"/>
      <c r="C29" s="14"/>
      <c r="D29" s="14"/>
      <c r="E29" s="14"/>
      <c r="F29" s="14"/>
      <c r="G29" s="15"/>
      <c r="H29" s="15"/>
      <c r="I29" s="15"/>
      <c r="J29" s="15"/>
      <c r="K29" s="15"/>
    </row>
    <row r="30" spans="1:48" ht="15" customHeight="1" x14ac:dyDescent="0.25">
      <c r="B30" s="108" t="s">
        <v>170</v>
      </c>
      <c r="C30" s="108"/>
      <c r="D30" s="108"/>
      <c r="E30" s="108"/>
      <c r="F30" s="108"/>
      <c r="G30" s="108"/>
      <c r="H30" s="108"/>
      <c r="I30" s="108"/>
      <c r="J30" s="108"/>
      <c r="K30" s="108"/>
      <c r="L30" s="108"/>
    </row>
    <row r="31" spans="1:48" x14ac:dyDescent="0.25">
      <c r="B31" s="108" t="s">
        <v>171</v>
      </c>
      <c r="C31" s="108"/>
      <c r="D31" s="108"/>
      <c r="E31" s="108"/>
      <c r="F31" s="108"/>
      <c r="G31" s="108"/>
      <c r="H31" s="108"/>
      <c r="I31" s="108"/>
      <c r="J31" s="108"/>
      <c r="K31" s="108"/>
      <c r="L31" s="108"/>
    </row>
    <row r="32" spans="1:48" ht="15" customHeight="1" x14ac:dyDescent="0.25">
      <c r="B32" s="108" t="s">
        <v>172</v>
      </c>
      <c r="C32" s="108"/>
      <c r="D32" s="108"/>
      <c r="E32" s="108"/>
      <c r="F32" s="108"/>
      <c r="G32" s="108"/>
      <c r="H32" s="108"/>
      <c r="I32" s="108"/>
      <c r="J32" s="108"/>
      <c r="K32" s="108"/>
      <c r="L32" s="108"/>
    </row>
    <row r="33" spans="2:12" ht="36.75" customHeight="1" x14ac:dyDescent="0.25">
      <c r="B33" s="108" t="s">
        <v>173</v>
      </c>
      <c r="C33" s="108"/>
      <c r="D33" s="108"/>
      <c r="E33" s="108"/>
      <c r="F33" s="108"/>
      <c r="G33" s="108"/>
      <c r="H33" s="108"/>
      <c r="I33" s="108"/>
      <c r="J33" s="108"/>
      <c r="K33" s="108"/>
      <c r="L33" s="108"/>
    </row>
    <row r="34" spans="2:12" x14ac:dyDescent="0.25"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</row>
    <row r="35" spans="2:12" ht="15" customHeight="1" x14ac:dyDescent="0.25">
      <c r="B35" s="124" t="s">
        <v>174</v>
      </c>
      <c r="C35" s="124"/>
      <c r="D35" s="124"/>
      <c r="E35" s="124"/>
      <c r="F35" s="124"/>
      <c r="G35" s="124"/>
      <c r="H35" s="124"/>
      <c r="I35" s="124"/>
      <c r="J35" s="124"/>
      <c r="K35" s="124"/>
      <c r="L35" s="124"/>
    </row>
    <row r="36" spans="2:12" x14ac:dyDescent="0.25"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</row>
  </sheetData>
  <mergeCells count="27">
    <mergeCell ref="B35:L36"/>
    <mergeCell ref="B31:L31"/>
    <mergeCell ref="B33:L34"/>
    <mergeCell ref="B30:L30"/>
    <mergeCell ref="B12:F12"/>
    <mergeCell ref="B16:F16"/>
    <mergeCell ref="B25:F25"/>
    <mergeCell ref="B26:F26"/>
    <mergeCell ref="B23:F23"/>
    <mergeCell ref="B22:F22"/>
    <mergeCell ref="B15:F15"/>
    <mergeCell ref="B24:F24"/>
    <mergeCell ref="B17:F17"/>
    <mergeCell ref="B21:F21"/>
    <mergeCell ref="B19:F19"/>
    <mergeCell ref="B20:F20"/>
    <mergeCell ref="B32:L32"/>
    <mergeCell ref="B1:L1"/>
    <mergeCell ref="B4:L4"/>
    <mergeCell ref="B6:L6"/>
    <mergeCell ref="B9:F9"/>
    <mergeCell ref="B10:F10"/>
    <mergeCell ref="B13:F13"/>
    <mergeCell ref="B11:F11"/>
    <mergeCell ref="B8:F8"/>
    <mergeCell ref="B5:D5"/>
    <mergeCell ref="B28:L28"/>
  </mergeCells>
  <pageMargins left="0.7" right="0.7" top="0.75" bottom="0.75" header="0.3" footer="0.3"/>
  <pageSetup paperSize="9"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N103"/>
  <sheetViews>
    <sheetView topLeftCell="A38" workbookViewId="0">
      <selection activeCell="A103" sqref="A103:XFD103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5.42578125" bestFit="1" customWidth="1"/>
    <col min="5" max="5" width="5.42578125" customWidth="1"/>
    <col min="6" max="6" width="41.85546875" customWidth="1"/>
    <col min="7" max="10" width="25.28515625" customWidth="1"/>
    <col min="11" max="12" width="15.7109375" customWidth="1"/>
    <col min="13" max="13" width="18.140625" customWidth="1"/>
  </cols>
  <sheetData>
    <row r="1" spans="2:12" ht="18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</row>
    <row r="2" spans="2:12" ht="15.75" customHeight="1" x14ac:dyDescent="0.25">
      <c r="B2" s="140" t="s">
        <v>11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</row>
    <row r="3" spans="2:12" ht="18" x14ac:dyDescent="0.25">
      <c r="B3" s="2"/>
      <c r="C3" s="2"/>
      <c r="D3" s="2"/>
      <c r="E3" s="2"/>
      <c r="F3" s="2"/>
      <c r="G3" s="2"/>
      <c r="H3" s="2"/>
      <c r="I3" s="2"/>
      <c r="J3" s="3"/>
      <c r="K3" s="3"/>
    </row>
    <row r="4" spans="2:12" ht="18" customHeight="1" x14ac:dyDescent="0.25">
      <c r="B4" s="140" t="s">
        <v>48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</row>
    <row r="5" spans="2:12" ht="18" x14ac:dyDescent="0.25">
      <c r="B5" s="2"/>
      <c r="C5" s="2"/>
      <c r="D5" s="2"/>
      <c r="E5" s="2"/>
      <c r="F5" s="2"/>
      <c r="G5" s="2"/>
      <c r="H5" s="2"/>
      <c r="I5" s="2"/>
      <c r="J5" s="3"/>
      <c r="K5" s="3"/>
    </row>
    <row r="6" spans="2:12" ht="15.75" customHeight="1" x14ac:dyDescent="0.25">
      <c r="B6" s="140" t="s">
        <v>17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</row>
    <row r="7" spans="2:12" ht="18" x14ac:dyDescent="0.25">
      <c r="B7" s="2"/>
      <c r="C7" s="2"/>
      <c r="D7" s="2"/>
      <c r="E7" s="2"/>
      <c r="F7" s="2"/>
      <c r="G7" s="2"/>
      <c r="H7" s="2"/>
      <c r="I7" s="68"/>
      <c r="J7" s="69"/>
      <c r="K7" s="3"/>
    </row>
    <row r="8" spans="2:12" ht="25.5" x14ac:dyDescent="0.25">
      <c r="B8" s="134" t="s">
        <v>6</v>
      </c>
      <c r="C8" s="135"/>
      <c r="D8" s="135"/>
      <c r="E8" s="135"/>
      <c r="F8" s="136"/>
      <c r="G8" s="72" t="s">
        <v>206</v>
      </c>
      <c r="H8" s="71" t="s">
        <v>203</v>
      </c>
      <c r="I8" s="71" t="s">
        <v>204</v>
      </c>
      <c r="J8" s="72" t="s">
        <v>183</v>
      </c>
      <c r="K8" s="71" t="s">
        <v>16</v>
      </c>
      <c r="L8" s="71" t="s">
        <v>34</v>
      </c>
    </row>
    <row r="9" spans="2:12" s="27" customFormat="1" ht="11.25" x14ac:dyDescent="0.2">
      <c r="B9" s="137">
        <v>1</v>
      </c>
      <c r="C9" s="138"/>
      <c r="D9" s="138"/>
      <c r="E9" s="138"/>
      <c r="F9" s="139"/>
      <c r="G9" s="77">
        <v>2</v>
      </c>
      <c r="H9" s="77">
        <v>3</v>
      </c>
      <c r="I9" s="77">
        <v>4</v>
      </c>
      <c r="J9" s="77">
        <v>5</v>
      </c>
      <c r="K9" s="77" t="s">
        <v>18</v>
      </c>
      <c r="L9" s="77" t="s">
        <v>19</v>
      </c>
    </row>
    <row r="10" spans="2:12" x14ac:dyDescent="0.25">
      <c r="B10" s="6"/>
      <c r="C10" s="6"/>
      <c r="D10" s="6"/>
      <c r="E10" s="6"/>
      <c r="F10" s="6" t="s">
        <v>20</v>
      </c>
      <c r="G10" s="46">
        <f>G11</f>
        <v>1989625.43</v>
      </c>
      <c r="H10" s="46">
        <f>H11</f>
        <v>2022471.85</v>
      </c>
      <c r="I10" s="46">
        <f>I11</f>
        <v>2212160.44</v>
      </c>
      <c r="J10" s="46">
        <f>J11</f>
        <v>2296887.36</v>
      </c>
      <c r="K10" s="53">
        <f>J10/G10</f>
        <v>1.1544320480463501</v>
      </c>
      <c r="L10" s="53">
        <f>J10/I10</f>
        <v>1.0383005312218674</v>
      </c>
    </row>
    <row r="11" spans="2:12" ht="15.75" customHeight="1" x14ac:dyDescent="0.25">
      <c r="B11" s="6">
        <v>6</v>
      </c>
      <c r="C11" s="6"/>
      <c r="D11" s="6"/>
      <c r="E11" s="6"/>
      <c r="F11" s="6" t="s">
        <v>2</v>
      </c>
      <c r="G11" s="45">
        <f>G12+G15+G18+G20+G27+G31</f>
        <v>1989625.43</v>
      </c>
      <c r="H11" s="45">
        <f>H12+H15+H20+H27</f>
        <v>2022471.85</v>
      </c>
      <c r="I11" s="45">
        <f>I12+I15+I20+I27</f>
        <v>2212160.44</v>
      </c>
      <c r="J11" s="45">
        <f>J12+J15+J20+J27+J31</f>
        <v>2296887.36</v>
      </c>
      <c r="K11" s="53">
        <f>J11/G11</f>
        <v>1.1544320480463501</v>
      </c>
      <c r="L11" s="53">
        <f>J11/I11</f>
        <v>1.0383005312218674</v>
      </c>
    </row>
    <row r="12" spans="2:12" ht="25.5" x14ac:dyDescent="0.25">
      <c r="B12" s="6"/>
      <c r="C12" s="10">
        <v>63</v>
      </c>
      <c r="D12" s="10"/>
      <c r="E12" s="10"/>
      <c r="F12" s="10" t="s">
        <v>21</v>
      </c>
      <c r="G12" s="45">
        <f t="shared" ref="G12:J13" si="0">G13</f>
        <v>1595267.89</v>
      </c>
      <c r="H12" s="45">
        <f t="shared" si="0"/>
        <v>1708674</v>
      </c>
      <c r="I12" s="45">
        <f>I13</f>
        <v>1728192</v>
      </c>
      <c r="J12" s="45">
        <f t="shared" si="0"/>
        <v>1939855.47</v>
      </c>
      <c r="K12" s="53">
        <f>J12/G12</f>
        <v>1.2160060903626664</v>
      </c>
      <c r="L12" s="53">
        <f>J12/I12</f>
        <v>1.122476825491612</v>
      </c>
    </row>
    <row r="13" spans="2:12" ht="25.5" x14ac:dyDescent="0.25">
      <c r="B13" s="7"/>
      <c r="C13" s="7"/>
      <c r="D13" s="7">
        <v>636</v>
      </c>
      <c r="E13" s="7"/>
      <c r="F13" s="29" t="s">
        <v>52</v>
      </c>
      <c r="G13" s="45">
        <f t="shared" si="0"/>
        <v>1595267.89</v>
      </c>
      <c r="H13" s="45">
        <f t="shared" si="0"/>
        <v>1708674</v>
      </c>
      <c r="I13" s="45">
        <f t="shared" si="0"/>
        <v>1728192</v>
      </c>
      <c r="J13" s="45">
        <f t="shared" si="0"/>
        <v>1939855.47</v>
      </c>
      <c r="K13" s="53">
        <f>J13/G13</f>
        <v>1.2160060903626664</v>
      </c>
      <c r="L13" s="53">
        <f>J13/I13</f>
        <v>1.122476825491612</v>
      </c>
    </row>
    <row r="14" spans="2:12" ht="25.5" hidden="1" x14ac:dyDescent="0.25">
      <c r="B14" s="7"/>
      <c r="C14" s="7"/>
      <c r="D14" s="7"/>
      <c r="E14" s="7">
        <v>6361</v>
      </c>
      <c r="F14" s="29" t="s">
        <v>53</v>
      </c>
      <c r="G14" s="44">
        <v>1595267.89</v>
      </c>
      <c r="H14" s="48">
        <v>1708674</v>
      </c>
      <c r="I14" s="48">
        <v>1728192</v>
      </c>
      <c r="J14" s="48">
        <f>'POSEBNI DIO'!H41+'POSEBNI DIO'!H104+'POSEBNI DIO'!H145</f>
        <v>1939855.47</v>
      </c>
      <c r="K14" s="53">
        <f>J14/G14</f>
        <v>1.2160060903626664</v>
      </c>
      <c r="L14" s="53">
        <f>J14/I14</f>
        <v>1.122476825491612</v>
      </c>
    </row>
    <row r="15" spans="2:12" x14ac:dyDescent="0.25">
      <c r="B15" s="7"/>
      <c r="C15" s="7">
        <v>64</v>
      </c>
      <c r="D15" s="7"/>
      <c r="E15" s="7"/>
      <c r="F15" s="29" t="s">
        <v>54</v>
      </c>
      <c r="G15" s="44">
        <f t="shared" ref="G15:J16" si="1">G16</f>
        <v>0.06</v>
      </c>
      <c r="H15" s="44">
        <f t="shared" si="1"/>
        <v>0</v>
      </c>
      <c r="I15" s="44">
        <f t="shared" si="1"/>
        <v>0</v>
      </c>
      <c r="J15" s="44">
        <f t="shared" si="1"/>
        <v>0.01</v>
      </c>
      <c r="K15" s="53">
        <f t="shared" ref="K15:K30" si="2">J15/G15</f>
        <v>0.16666666666666669</v>
      </c>
      <c r="L15" s="53" t="e">
        <f t="shared" ref="L15:L17" si="3">J15/I15</f>
        <v>#DIV/0!</v>
      </c>
    </row>
    <row r="16" spans="2:12" x14ac:dyDescent="0.25">
      <c r="B16" s="7"/>
      <c r="C16" s="7"/>
      <c r="D16" s="7">
        <v>641</v>
      </c>
      <c r="E16" s="7"/>
      <c r="F16" s="7" t="s">
        <v>55</v>
      </c>
      <c r="G16" s="45">
        <f t="shared" si="1"/>
        <v>0.06</v>
      </c>
      <c r="H16" s="45">
        <f t="shared" si="1"/>
        <v>0</v>
      </c>
      <c r="I16" s="48">
        <f t="shared" si="1"/>
        <v>0</v>
      </c>
      <c r="J16" s="48">
        <f t="shared" si="1"/>
        <v>0.01</v>
      </c>
      <c r="K16" s="53">
        <f t="shared" si="2"/>
        <v>0.16666666666666669</v>
      </c>
      <c r="L16" s="53" t="e">
        <f t="shared" si="3"/>
        <v>#DIV/0!</v>
      </c>
    </row>
    <row r="17" spans="2:14" x14ac:dyDescent="0.25">
      <c r="B17" s="7"/>
      <c r="C17" s="7"/>
      <c r="D17" s="7"/>
      <c r="E17" s="7">
        <v>6413</v>
      </c>
      <c r="F17" s="7" t="s">
        <v>56</v>
      </c>
      <c r="G17" s="45">
        <v>0.06</v>
      </c>
      <c r="H17" s="45"/>
      <c r="I17" s="48"/>
      <c r="J17" s="48">
        <v>0.01</v>
      </c>
      <c r="K17" s="53">
        <f t="shared" si="2"/>
        <v>0.16666666666666669</v>
      </c>
      <c r="L17" s="53" t="e">
        <f t="shared" si="3"/>
        <v>#DIV/0!</v>
      </c>
    </row>
    <row r="18" spans="2:14" x14ac:dyDescent="0.25">
      <c r="B18" s="7"/>
      <c r="C18" s="7">
        <v>65</v>
      </c>
      <c r="D18" s="7"/>
      <c r="E18" s="7"/>
      <c r="F18" s="7" t="s">
        <v>209</v>
      </c>
      <c r="G18" s="45">
        <f>G19</f>
        <v>1092.6600000000001</v>
      </c>
      <c r="H18" s="45"/>
      <c r="I18" s="48"/>
      <c r="J18" s="48"/>
      <c r="K18" s="53"/>
      <c r="L18" s="53"/>
    </row>
    <row r="19" spans="2:14" hidden="1" x14ac:dyDescent="0.25">
      <c r="B19" s="7"/>
      <c r="C19" s="7"/>
      <c r="D19" s="7">
        <v>6526</v>
      </c>
      <c r="E19" s="7"/>
      <c r="F19" s="7" t="s">
        <v>208</v>
      </c>
      <c r="G19" s="45">
        <v>1092.6600000000001</v>
      </c>
      <c r="H19" s="45"/>
      <c r="I19" s="48"/>
      <c r="J19" s="48"/>
      <c r="K19" s="53"/>
      <c r="L19" s="53"/>
    </row>
    <row r="20" spans="2:14" ht="25.5" x14ac:dyDescent="0.25">
      <c r="B20" s="7"/>
      <c r="C20" s="7">
        <v>66</v>
      </c>
      <c r="D20" s="7"/>
      <c r="E20" s="7"/>
      <c r="F20" s="10" t="s">
        <v>57</v>
      </c>
      <c r="G20" s="45">
        <f>G21+G24</f>
        <v>110344.23999999999</v>
      </c>
      <c r="H20" s="45">
        <f>H21+H24</f>
        <v>21807</v>
      </c>
      <c r="I20" s="45">
        <f>I21+I24</f>
        <v>101988.44</v>
      </c>
      <c r="J20" s="45">
        <f>J21+J24</f>
        <v>48647.64</v>
      </c>
      <c r="K20" s="53">
        <f t="shared" si="2"/>
        <v>0.4408715851411909</v>
      </c>
      <c r="L20" s="53">
        <f t="shared" ref="L20:L30" si="4">J20/I20</f>
        <v>0.47699170611885033</v>
      </c>
    </row>
    <row r="21" spans="2:14" ht="25.5" x14ac:dyDescent="0.25">
      <c r="B21" s="7"/>
      <c r="C21" s="23"/>
      <c r="D21" s="7">
        <v>661</v>
      </c>
      <c r="E21" s="7"/>
      <c r="F21" s="10" t="s">
        <v>22</v>
      </c>
      <c r="G21" s="45">
        <f>G22+G23</f>
        <v>65292.149999999994</v>
      </c>
      <c r="H21" s="45">
        <f>H22</f>
        <v>19153</v>
      </c>
      <c r="I21" s="45">
        <f>I22</f>
        <v>99334.44</v>
      </c>
      <c r="J21" s="45">
        <f>J22+J23</f>
        <v>44928.959999999999</v>
      </c>
      <c r="K21" s="53">
        <f t="shared" si="2"/>
        <v>0.68812192583641374</v>
      </c>
      <c r="L21" s="53">
        <f t="shared" si="4"/>
        <v>0.45229992739678199</v>
      </c>
    </row>
    <row r="22" spans="2:14" hidden="1" x14ac:dyDescent="0.25">
      <c r="B22" s="7"/>
      <c r="C22" s="23"/>
      <c r="D22" s="7"/>
      <c r="E22" s="7">
        <v>6614</v>
      </c>
      <c r="F22" s="10" t="s">
        <v>198</v>
      </c>
      <c r="G22" s="45">
        <v>63464.56</v>
      </c>
      <c r="H22" s="48">
        <v>19153</v>
      </c>
      <c r="I22" s="48">
        <f>'POSEBNI DIO'!G82</f>
        <v>99334.44</v>
      </c>
      <c r="J22" s="48">
        <v>41970.22</v>
      </c>
      <c r="K22" s="53">
        <f t="shared" si="2"/>
        <v>0.66131743448627078</v>
      </c>
      <c r="L22" s="53">
        <f t="shared" si="4"/>
        <v>0.42251428608245034</v>
      </c>
    </row>
    <row r="23" spans="2:14" hidden="1" x14ac:dyDescent="0.25">
      <c r="B23" s="7"/>
      <c r="C23" s="23"/>
      <c r="D23" s="7"/>
      <c r="E23" s="7">
        <v>6615</v>
      </c>
      <c r="F23" s="10" t="s">
        <v>58</v>
      </c>
      <c r="G23" s="45">
        <v>1827.59</v>
      </c>
      <c r="H23" s="48"/>
      <c r="I23" s="48"/>
      <c r="J23" s="48">
        <v>2958.74</v>
      </c>
      <c r="K23" s="53"/>
      <c r="L23" s="53" t="e">
        <f t="shared" si="4"/>
        <v>#DIV/0!</v>
      </c>
    </row>
    <row r="24" spans="2:14" ht="38.25" x14ac:dyDescent="0.25">
      <c r="B24" s="7"/>
      <c r="C24" s="23"/>
      <c r="D24" s="7">
        <v>663</v>
      </c>
      <c r="E24" s="7"/>
      <c r="F24" s="10" t="s">
        <v>59</v>
      </c>
      <c r="G24" s="45">
        <f>SUM(G25:G26)</f>
        <v>45052.090000000004</v>
      </c>
      <c r="H24" s="45">
        <v>2654</v>
      </c>
      <c r="I24" s="45">
        <v>2654</v>
      </c>
      <c r="J24" s="45">
        <f>J25+J26</f>
        <v>3718.68</v>
      </c>
      <c r="K24" s="53">
        <f t="shared" si="2"/>
        <v>8.2541786629654681E-2</v>
      </c>
      <c r="L24" s="53">
        <f t="shared" si="4"/>
        <v>1.4011605124340618</v>
      </c>
    </row>
    <row r="25" spans="2:14" hidden="1" x14ac:dyDescent="0.25">
      <c r="B25" s="7"/>
      <c r="C25" s="7"/>
      <c r="D25" s="8"/>
      <c r="E25" s="7">
        <v>6631</v>
      </c>
      <c r="F25" s="10" t="s">
        <v>60</v>
      </c>
      <c r="G25" s="45">
        <v>132.72</v>
      </c>
      <c r="H25" s="45"/>
      <c r="I25" s="48"/>
      <c r="J25" s="48">
        <v>3718.68</v>
      </c>
      <c r="K25" s="53">
        <f t="shared" si="2"/>
        <v>28.018987341772149</v>
      </c>
      <c r="L25" s="53" t="e">
        <f t="shared" si="4"/>
        <v>#DIV/0!</v>
      </c>
    </row>
    <row r="26" spans="2:14" hidden="1" x14ac:dyDescent="0.25">
      <c r="B26" s="7"/>
      <c r="C26" s="7"/>
      <c r="D26" s="8"/>
      <c r="E26" s="7">
        <v>6632</v>
      </c>
      <c r="F26" s="10" t="s">
        <v>199</v>
      </c>
      <c r="G26" s="45">
        <v>44919.37</v>
      </c>
      <c r="H26" s="45"/>
      <c r="I26" s="48"/>
      <c r="J26" s="48"/>
      <c r="K26" s="53"/>
      <c r="L26" s="53" t="e">
        <f t="shared" si="4"/>
        <v>#DIV/0!</v>
      </c>
    </row>
    <row r="27" spans="2:14" ht="25.5" x14ac:dyDescent="0.25">
      <c r="B27" s="23"/>
      <c r="C27" s="7">
        <v>67</v>
      </c>
      <c r="D27" s="30"/>
      <c r="E27" s="30"/>
      <c r="F27" s="10" t="s">
        <v>61</v>
      </c>
      <c r="G27" s="46">
        <f>G28</f>
        <v>282920.58</v>
      </c>
      <c r="H27" s="46">
        <f>H28</f>
        <v>291990.84999999998</v>
      </c>
      <c r="I27" s="46">
        <f>I28</f>
        <v>381980</v>
      </c>
      <c r="J27" s="46">
        <f>J28</f>
        <v>308287.93</v>
      </c>
      <c r="K27" s="53">
        <f t="shared" si="2"/>
        <v>1.0896624416647243</v>
      </c>
      <c r="L27" s="53">
        <f t="shared" si="4"/>
        <v>0.80707872139902614</v>
      </c>
    </row>
    <row r="28" spans="2:14" ht="25.5" x14ac:dyDescent="0.25">
      <c r="B28" s="7"/>
      <c r="C28" s="7"/>
      <c r="D28" s="8">
        <v>671</v>
      </c>
      <c r="E28" s="8"/>
      <c r="F28" s="29" t="s">
        <v>62</v>
      </c>
      <c r="G28" s="45">
        <f>G29+G30</f>
        <v>282920.58</v>
      </c>
      <c r="H28" s="48">
        <f>SUM(H29:H30)</f>
        <v>291990.84999999998</v>
      </c>
      <c r="I28" s="48">
        <f>SUM(I29:I30)</f>
        <v>381980</v>
      </c>
      <c r="J28" s="48">
        <f>SUM(J29:J30)</f>
        <v>308287.93</v>
      </c>
      <c r="K28" s="53">
        <f t="shared" si="2"/>
        <v>1.0896624416647243</v>
      </c>
      <c r="L28" s="53">
        <f t="shared" si="4"/>
        <v>0.80707872139902614</v>
      </c>
    </row>
    <row r="29" spans="2:14" ht="25.5" hidden="1" x14ac:dyDescent="0.25">
      <c r="B29" s="7"/>
      <c r="C29" s="7"/>
      <c r="D29" s="7"/>
      <c r="E29" s="7">
        <v>6711</v>
      </c>
      <c r="F29" s="29" t="s">
        <v>63</v>
      </c>
      <c r="G29" s="45">
        <v>253721.51</v>
      </c>
      <c r="H29" s="48">
        <f>'POSEBNI DIO'!F8+'POSEBNI DIO'!F67+'POSEBNI DIO'!F114+'POSEBNI DIO'!F120+'POSEBNI DIO'!F130+'POSEBNI DIO'!F137-' Račun prihoda i rashoda'!H30+'POSEBNI DIO'!F111+'POSEBNI DIO'!F139</f>
        <v>278718.84999999998</v>
      </c>
      <c r="I29" s="48">
        <f>'POSEBNI DIO'!G8+'POSEBNI DIO'!G67+'POSEBNI DIO'!G114+'POSEBNI DIO'!G120+'POSEBNI DIO'!G130+'POSEBNI DIO'!G137+'POSEBNI DIO'!G111+'POSEBNI DIO'!G139+'POSEBNI DIO'!G96</f>
        <v>343610</v>
      </c>
      <c r="J29" s="48">
        <v>260020.13</v>
      </c>
      <c r="K29" s="53">
        <f>J29/G29</f>
        <v>1.0248249350242318</v>
      </c>
      <c r="L29" s="53">
        <f t="shared" si="4"/>
        <v>0.75673039201420211</v>
      </c>
      <c r="N29" s="43"/>
    </row>
    <row r="30" spans="2:14" ht="25.5" hidden="1" x14ac:dyDescent="0.25">
      <c r="B30" s="7"/>
      <c r="C30" s="7"/>
      <c r="D30" s="7"/>
      <c r="E30" s="7">
        <v>6712</v>
      </c>
      <c r="F30" s="29" t="s">
        <v>64</v>
      </c>
      <c r="G30" s="45">
        <v>29199.07</v>
      </c>
      <c r="H30" s="48">
        <f>'POSEBNI DIO'!F34+'POSEBNI DIO'!F35+'POSEBNI DIO'!F38+'POSEBNI DIO'!F39+'POSEBNI DIO'!F77</f>
        <v>13272</v>
      </c>
      <c r="I30" s="48">
        <f>'POSEBNI DIO'!G34+'POSEBNI DIO'!G35+'POSEBNI DIO'!G38+'POSEBNI DIO'!G39+'POSEBNI DIO'!G77</f>
        <v>38370</v>
      </c>
      <c r="J30" s="48">
        <f>'POSEBNI DIO'!H34+'POSEBNI DIO'!H35+'POSEBNI DIO'!H36+'POSEBNI DIO'!H37+'POSEBNI DIO'!H38+'POSEBNI DIO'!H39+'POSEBNI DIO'!H77</f>
        <v>48267.8</v>
      </c>
      <c r="K30" s="53">
        <f t="shared" si="2"/>
        <v>1.6530594981278515</v>
      </c>
      <c r="L30" s="53">
        <f t="shared" si="4"/>
        <v>1.2579567370341413</v>
      </c>
    </row>
    <row r="31" spans="2:14" x14ac:dyDescent="0.25">
      <c r="B31" s="7"/>
      <c r="C31" s="7">
        <v>68</v>
      </c>
      <c r="D31" s="7"/>
      <c r="E31" s="7"/>
      <c r="F31" s="29" t="s">
        <v>200</v>
      </c>
      <c r="G31" s="45">
        <f>G32</f>
        <v>0</v>
      </c>
      <c r="H31" s="45"/>
      <c r="I31" s="45"/>
      <c r="J31" s="48">
        <f>J32</f>
        <v>96.31</v>
      </c>
      <c r="K31" s="48"/>
      <c r="L31" s="48"/>
    </row>
    <row r="32" spans="2:14" ht="15.75" customHeight="1" x14ac:dyDescent="0.25">
      <c r="B32" s="28"/>
      <c r="C32" s="28"/>
      <c r="D32" s="28">
        <v>683</v>
      </c>
      <c r="E32" s="28"/>
      <c r="F32" s="10" t="s">
        <v>201</v>
      </c>
      <c r="G32" s="28"/>
      <c r="H32" s="28"/>
      <c r="I32" s="28"/>
      <c r="J32" s="28">
        <v>96.31</v>
      </c>
      <c r="K32" s="28"/>
      <c r="L32" s="28"/>
    </row>
    <row r="33" spans="2:13" ht="15.75" customHeight="1" x14ac:dyDescent="0.25">
      <c r="B33" s="2"/>
      <c r="C33" s="2"/>
      <c r="D33" s="2"/>
      <c r="E33" s="2"/>
      <c r="F33" s="2"/>
      <c r="G33" s="2"/>
      <c r="H33" s="2"/>
      <c r="I33" s="68"/>
      <c r="J33" s="69"/>
      <c r="K33" s="3"/>
      <c r="L33" s="3"/>
    </row>
    <row r="34" spans="2:13" ht="25.5" x14ac:dyDescent="0.25">
      <c r="B34" s="134" t="s">
        <v>6</v>
      </c>
      <c r="C34" s="135"/>
      <c r="D34" s="135"/>
      <c r="E34" s="135"/>
      <c r="F34" s="136"/>
      <c r="G34" s="72" t="s">
        <v>206</v>
      </c>
      <c r="H34" s="71" t="s">
        <v>203</v>
      </c>
      <c r="I34" s="71" t="s">
        <v>204</v>
      </c>
      <c r="J34" s="72" t="s">
        <v>183</v>
      </c>
      <c r="K34" s="71" t="s">
        <v>16</v>
      </c>
      <c r="L34" s="71" t="s">
        <v>34</v>
      </c>
    </row>
    <row r="35" spans="2:13" s="27" customFormat="1" ht="12.75" customHeight="1" x14ac:dyDescent="0.2">
      <c r="B35" s="137">
        <v>1</v>
      </c>
      <c r="C35" s="138"/>
      <c r="D35" s="138"/>
      <c r="E35" s="138"/>
      <c r="F35" s="139"/>
      <c r="G35" s="77">
        <v>2</v>
      </c>
      <c r="H35" s="77">
        <v>3</v>
      </c>
      <c r="I35" s="77">
        <v>4</v>
      </c>
      <c r="J35" s="77">
        <v>5</v>
      </c>
      <c r="K35" s="77" t="s">
        <v>18</v>
      </c>
      <c r="L35" s="77" t="s">
        <v>19</v>
      </c>
    </row>
    <row r="36" spans="2:13" x14ac:dyDescent="0.25">
      <c r="B36" s="6"/>
      <c r="C36" s="6"/>
      <c r="D36" s="6"/>
      <c r="E36" s="6"/>
      <c r="F36" s="6" t="s">
        <v>7</v>
      </c>
      <c r="G36" s="46">
        <f>G37+G84</f>
        <v>1999912.2400000005</v>
      </c>
      <c r="H36" s="46">
        <f>H37+H84</f>
        <v>2022471.85</v>
      </c>
      <c r="I36" s="46">
        <f>I37+I84+I100</f>
        <v>2212160.44</v>
      </c>
      <c r="J36" s="46">
        <f>J37+J84</f>
        <v>2291869.5300000003</v>
      </c>
      <c r="K36" s="53">
        <f>J36/G36</f>
        <v>1.1459850508240301</v>
      </c>
      <c r="L36" s="53">
        <f>J36/I36</f>
        <v>1.0360322373362758</v>
      </c>
      <c r="M36" s="43"/>
    </row>
    <row r="37" spans="2:13" x14ac:dyDescent="0.25">
      <c r="B37" s="6">
        <v>3</v>
      </c>
      <c r="C37" s="6"/>
      <c r="D37" s="6"/>
      <c r="E37" s="6"/>
      <c r="F37" s="6" t="s">
        <v>3</v>
      </c>
      <c r="G37" s="46">
        <f>G38+G45+G74+G81+G78</f>
        <v>1892177.4300000004</v>
      </c>
      <c r="H37" s="46">
        <f>H38+H45+H74+H81+H78</f>
        <v>1968055.85</v>
      </c>
      <c r="I37" s="46">
        <f>I38+I45+I74+I81+I78</f>
        <v>2133386.44</v>
      </c>
      <c r="J37" s="46">
        <f>J38+J45+J74+J81+J78</f>
        <v>2204647.9700000002</v>
      </c>
      <c r="K37" s="53">
        <f t="shared" ref="K37:K99" si="5">J37/G37</f>
        <v>1.1651380758727261</v>
      </c>
      <c r="L37" s="53">
        <f t="shared" ref="L37:L94" si="6">J37/I37</f>
        <v>1.0334030106613035</v>
      </c>
      <c r="M37" s="43"/>
    </row>
    <row r="38" spans="2:13" x14ac:dyDescent="0.25">
      <c r="B38" s="6"/>
      <c r="C38" s="10">
        <v>31</v>
      </c>
      <c r="D38" s="10"/>
      <c r="E38" s="10"/>
      <c r="F38" s="10" t="s">
        <v>4</v>
      </c>
      <c r="G38" s="45">
        <f>G39+G41+G43</f>
        <v>1656586.2200000002</v>
      </c>
      <c r="H38" s="70">
        <f>H39+H41+H43</f>
        <v>1764913</v>
      </c>
      <c r="I38" s="70">
        <f>I39+I41+I43</f>
        <v>1922815</v>
      </c>
      <c r="J38" s="45">
        <f>J39+J41+J43</f>
        <v>1950550.75</v>
      </c>
      <c r="K38" s="53">
        <f t="shared" si="5"/>
        <v>1.1774519952242508</v>
      </c>
      <c r="L38" s="53">
        <f t="shared" si="6"/>
        <v>1.0144245546243398</v>
      </c>
      <c r="M38" s="43"/>
    </row>
    <row r="39" spans="2:13" x14ac:dyDescent="0.25">
      <c r="B39" s="7"/>
      <c r="C39" s="7"/>
      <c r="D39" s="7">
        <v>311</v>
      </c>
      <c r="E39" s="7"/>
      <c r="F39" s="29" t="s">
        <v>24</v>
      </c>
      <c r="G39" s="45">
        <f>G40</f>
        <v>1389366.11</v>
      </c>
      <c r="H39" s="70">
        <f>H40</f>
        <v>1510985</v>
      </c>
      <c r="I39" s="70">
        <f>I40</f>
        <v>1636685</v>
      </c>
      <c r="J39" s="45">
        <f>J40</f>
        <v>1625552.86</v>
      </c>
      <c r="K39" s="53">
        <f t="shared" si="5"/>
        <v>1.169996049493391</v>
      </c>
      <c r="L39" s="53">
        <f t="shared" si="6"/>
        <v>0.99319836132181827</v>
      </c>
    </row>
    <row r="40" spans="2:13" hidden="1" x14ac:dyDescent="0.25">
      <c r="B40" s="7"/>
      <c r="C40" s="7"/>
      <c r="D40" s="7"/>
      <c r="E40" s="7">
        <v>3111</v>
      </c>
      <c r="F40" s="29" t="s">
        <v>25</v>
      </c>
      <c r="G40" s="45">
        <v>1389366.11</v>
      </c>
      <c r="H40" s="70">
        <f>'POSEBNI DIO'!F42+'POSEBNI DIO'!F68+'POSEBNI DIO'!F79+'POSEBNI DIO'!F115+'POSEBNI DIO'!F121+'POSEBNI DIO'!F131+'POSEBNI DIO'!F97</f>
        <v>1510985</v>
      </c>
      <c r="I40" s="70">
        <f>'POSEBNI DIO'!G42+'POSEBNI DIO'!G68+'POSEBNI DIO'!G79+'POSEBNI DIO'!G115+'POSEBNI DIO'!G121+'POSEBNI DIO'!G131+'POSEBNI DIO'!G97</f>
        <v>1636685</v>
      </c>
      <c r="J40" s="70">
        <f>'POSEBNI DIO'!H42+'POSEBNI DIO'!H68+'POSEBNI DIO'!H79+'POSEBNI DIO'!H115+'POSEBNI DIO'!H121+'POSEBNI DIO'!H131+'POSEBNI DIO'!H97</f>
        <v>1625552.86</v>
      </c>
      <c r="K40" s="53">
        <f t="shared" si="5"/>
        <v>1.169996049493391</v>
      </c>
      <c r="L40" s="53">
        <f t="shared" si="6"/>
        <v>0.99319836132181827</v>
      </c>
    </row>
    <row r="41" spans="2:13" x14ac:dyDescent="0.25">
      <c r="B41" s="7"/>
      <c r="C41" s="23"/>
      <c r="D41" s="7">
        <v>312</v>
      </c>
      <c r="E41" s="7"/>
      <c r="F41" s="29" t="s">
        <v>107</v>
      </c>
      <c r="G41" s="45">
        <f>G42</f>
        <v>44320.51</v>
      </c>
      <c r="H41" s="70">
        <f>H42</f>
        <v>5894</v>
      </c>
      <c r="I41" s="70">
        <f>I42</f>
        <v>13159</v>
      </c>
      <c r="J41" s="45">
        <f>J42</f>
        <v>67000</v>
      </c>
      <c r="K41" s="53">
        <f t="shared" si="5"/>
        <v>1.5117154563428985</v>
      </c>
      <c r="L41" s="53">
        <f t="shared" si="6"/>
        <v>5.0915723079261346</v>
      </c>
    </row>
    <row r="42" spans="2:13" hidden="1" x14ac:dyDescent="0.25">
      <c r="B42" s="7"/>
      <c r="C42" s="23"/>
      <c r="D42" s="8"/>
      <c r="E42" s="8">
        <v>3121</v>
      </c>
      <c r="F42" s="12" t="s">
        <v>107</v>
      </c>
      <c r="G42" s="45">
        <v>44320.51</v>
      </c>
      <c r="H42" s="70">
        <f>'POSEBNI DIO'!F43+'POSEBNI DIO'!F69+'POSEBNI DIO'!F80+'POSEBNI DIO'!F116+'POSEBNI DIO'!F132+'POSEBNI DIO'!F122</f>
        <v>5894</v>
      </c>
      <c r="I42" s="70">
        <f>SUM('POSEBNI DIO'!G43,'POSEBNI DIO'!G69,'POSEBNI DIO'!G98,'POSEBNI DIO'!G116,'POSEBNI DIO'!G122,'POSEBNI DIO'!G132)</f>
        <v>13159</v>
      </c>
      <c r="J42" s="70">
        <f>'POSEBNI DIO'!H44+'POSEBNI DIO'!H69+'POSEBNI DIO'!H98+'POSEBNI DIO'!H116+'POSEBNI DIO'!H132+'POSEBNI DIO'!H122</f>
        <v>67000</v>
      </c>
      <c r="K42" s="53">
        <f t="shared" si="5"/>
        <v>1.5117154563428985</v>
      </c>
      <c r="L42" s="53">
        <f t="shared" si="6"/>
        <v>5.0915723079261346</v>
      </c>
    </row>
    <row r="43" spans="2:13" x14ac:dyDescent="0.25">
      <c r="B43" s="7"/>
      <c r="C43" s="7"/>
      <c r="D43" s="8">
        <v>313</v>
      </c>
      <c r="E43" s="8"/>
      <c r="F43" s="12" t="s">
        <v>106</v>
      </c>
      <c r="G43" s="45">
        <f>G44</f>
        <v>222899.6</v>
      </c>
      <c r="H43" s="70">
        <f>H44</f>
        <v>248034</v>
      </c>
      <c r="I43" s="70">
        <f>I44</f>
        <v>272971</v>
      </c>
      <c r="J43" s="45">
        <f>J44</f>
        <v>257997.89</v>
      </c>
      <c r="K43" s="53">
        <f t="shared" si="5"/>
        <v>1.1574623283307821</v>
      </c>
      <c r="L43" s="53">
        <f t="shared" si="6"/>
        <v>0.94514761641346523</v>
      </c>
    </row>
    <row r="44" spans="2:13" hidden="1" x14ac:dyDescent="0.25">
      <c r="B44" s="11"/>
      <c r="C44" s="11"/>
      <c r="D44" s="11"/>
      <c r="E44" s="11">
        <v>3132</v>
      </c>
      <c r="F44" s="22" t="s">
        <v>105</v>
      </c>
      <c r="G44" s="45">
        <v>222899.6</v>
      </c>
      <c r="H44" s="70">
        <f>'POSEBNI DIO'!F45+'POSEBNI DIO'!F70+'POSEBNI DIO'!F117+'POSEBNI DIO'!F123+'POSEBNI DIO'!F133+'POSEBNI DIO'!F99</f>
        <v>248034</v>
      </c>
      <c r="I44" s="70">
        <f>'POSEBNI DIO'!G45+'POSEBNI DIO'!G70+'POSEBNI DIO'!G117+'POSEBNI DIO'!G123+'POSEBNI DIO'!G133+'POSEBNI DIO'!G99</f>
        <v>272971</v>
      </c>
      <c r="J44" s="70">
        <f>'POSEBNI DIO'!H45+'POSEBNI DIO'!H70+'POSEBNI DIO'!H117+'POSEBNI DIO'!H123+'POSEBNI DIO'!H133+'POSEBNI DIO'!H99</f>
        <v>257997.89</v>
      </c>
      <c r="K44" s="53">
        <f t="shared" si="5"/>
        <v>1.1574623283307821</v>
      </c>
      <c r="L44" s="53">
        <f t="shared" si="6"/>
        <v>0.94514761641346523</v>
      </c>
    </row>
    <row r="45" spans="2:13" x14ac:dyDescent="0.25">
      <c r="B45" s="10"/>
      <c r="C45" s="10">
        <v>32</v>
      </c>
      <c r="D45" s="7"/>
      <c r="E45" s="7"/>
      <c r="F45" s="29" t="s">
        <v>12</v>
      </c>
      <c r="G45" s="45">
        <f>G50+G67+G57+G46</f>
        <v>233477.35</v>
      </c>
      <c r="H45" s="45">
        <f>H50+H67+H57+H46</f>
        <v>201125.85</v>
      </c>
      <c r="I45" s="45">
        <f>I50+I67+I57+I46</f>
        <v>209054.44</v>
      </c>
      <c r="J45" s="45">
        <f>J50+J67+J57+J46</f>
        <v>249014.95999999996</v>
      </c>
      <c r="K45" s="53">
        <f t="shared" si="5"/>
        <v>1.066548682345418</v>
      </c>
      <c r="L45" s="53">
        <f t="shared" si="6"/>
        <v>1.1911488701220598</v>
      </c>
    </row>
    <row r="46" spans="2:13" x14ac:dyDescent="0.25">
      <c r="B46" s="10"/>
      <c r="C46" s="10"/>
      <c r="D46" s="7">
        <v>321</v>
      </c>
      <c r="E46" s="7"/>
      <c r="F46" s="29" t="s">
        <v>26</v>
      </c>
      <c r="G46" s="45">
        <f>SUM(G47:G48)</f>
        <v>14441.98</v>
      </c>
      <c r="H46" s="45">
        <f>SUM(H47:H49)</f>
        <v>14688</v>
      </c>
      <c r="I46" s="45">
        <f>SUM(I47:I49)</f>
        <v>13488</v>
      </c>
      <c r="J46" s="45">
        <f>SUM(J47:J49)</f>
        <v>18630.61</v>
      </c>
      <c r="K46" s="53">
        <f t="shared" si="5"/>
        <v>1.2900315607693682</v>
      </c>
      <c r="L46" s="53">
        <f t="shared" si="6"/>
        <v>1.3812729833926454</v>
      </c>
    </row>
    <row r="47" spans="2:13" hidden="1" x14ac:dyDescent="0.25">
      <c r="B47" s="51"/>
      <c r="C47" s="51"/>
      <c r="D47" s="51"/>
      <c r="E47" s="51">
        <v>3211</v>
      </c>
      <c r="F47" s="47" t="s">
        <v>27</v>
      </c>
      <c r="G47" s="48">
        <v>7664.52</v>
      </c>
      <c r="H47" s="48">
        <f>'POSEBNI DIO'!F9+'POSEBNI DIO'!F71</f>
        <v>4778</v>
      </c>
      <c r="I47" s="48">
        <f>'POSEBNI DIO'!G9+'POSEBNI DIO'!G71</f>
        <v>6778</v>
      </c>
      <c r="J47" s="48">
        <f>'POSEBNI DIO'!H9+'POSEBNI DIO'!H71</f>
        <v>6043.38</v>
      </c>
      <c r="K47" s="53">
        <f t="shared" si="5"/>
        <v>0.78848773308700348</v>
      </c>
      <c r="L47" s="53">
        <f t="shared" si="6"/>
        <v>0.8916169961640602</v>
      </c>
    </row>
    <row r="48" spans="2:13" ht="30" hidden="1" x14ac:dyDescent="0.25">
      <c r="B48" s="51"/>
      <c r="C48" s="51"/>
      <c r="D48" s="51"/>
      <c r="E48" s="51">
        <v>3212</v>
      </c>
      <c r="F48" s="47" t="s">
        <v>104</v>
      </c>
      <c r="G48" s="48">
        <v>6777.46</v>
      </c>
      <c r="H48" s="48">
        <f>'POSEBNI DIO'!F46+'POSEBNI DIO'!F72+'POSEBNI DIO'!F118+'POSEBNI DIO'!F124+'POSEBNI DIO'!F134</f>
        <v>9910</v>
      </c>
      <c r="I48" s="48">
        <f>'POSEBNI DIO'!G46+'POSEBNI DIO'!G72+'POSEBNI DIO'!G118+'POSEBNI DIO'!G124+'POSEBNI DIO'!G134</f>
        <v>6710</v>
      </c>
      <c r="J48" s="48">
        <f>'POSEBNI DIO'!H46+'POSEBNI DIO'!H72+'POSEBNI DIO'!H118+'POSEBNI DIO'!H124+'POSEBNI DIO'!H134+'POSEBNI DIO'!H100</f>
        <v>12587.23</v>
      </c>
      <c r="K48" s="53">
        <f t="shared" si="5"/>
        <v>1.8572193712688823</v>
      </c>
      <c r="L48" s="53">
        <f t="shared" si="6"/>
        <v>1.8758912071535021</v>
      </c>
    </row>
    <row r="49" spans="2:12" hidden="1" x14ac:dyDescent="0.25">
      <c r="B49" s="51"/>
      <c r="C49" s="51"/>
      <c r="D49" s="51"/>
      <c r="E49" s="51">
        <v>3213</v>
      </c>
      <c r="F49" s="47" t="s">
        <v>103</v>
      </c>
      <c r="G49" s="48">
        <v>0</v>
      </c>
      <c r="H49" s="48">
        <f>'POSEBNI DIO'!F10</f>
        <v>0</v>
      </c>
      <c r="I49" s="48">
        <f>'POSEBNI DIO'!G10</f>
        <v>0</v>
      </c>
      <c r="J49" s="48">
        <f>'POSEBNI DIO'!H10</f>
        <v>0</v>
      </c>
      <c r="K49" s="53" t="e">
        <f t="shared" si="5"/>
        <v>#DIV/0!</v>
      </c>
      <c r="L49" s="53" t="e">
        <f t="shared" si="6"/>
        <v>#DIV/0!</v>
      </c>
    </row>
    <row r="50" spans="2:12" x14ac:dyDescent="0.25">
      <c r="B50" s="51"/>
      <c r="C50" s="51"/>
      <c r="D50" s="51">
        <v>322</v>
      </c>
      <c r="E50" s="51"/>
      <c r="F50" s="47" t="s">
        <v>102</v>
      </c>
      <c r="G50" s="48">
        <f>SUM(G51:G56)</f>
        <v>131355.1</v>
      </c>
      <c r="H50" s="48">
        <f>SUM(H51:H56)</f>
        <v>150199.85</v>
      </c>
      <c r="I50" s="48">
        <f>SUM(I51:I56)</f>
        <v>161899.44</v>
      </c>
      <c r="J50" s="48">
        <f>SUM(J51:J56)</f>
        <v>183442.97999999998</v>
      </c>
      <c r="K50" s="53">
        <f t="shared" si="5"/>
        <v>1.3965425019660445</v>
      </c>
      <c r="L50" s="53">
        <f t="shared" si="6"/>
        <v>1.1330674151806823</v>
      </c>
    </row>
    <row r="51" spans="2:12" hidden="1" x14ac:dyDescent="0.25">
      <c r="B51" s="51"/>
      <c r="C51" s="51"/>
      <c r="D51" s="51"/>
      <c r="E51" s="51">
        <v>3221</v>
      </c>
      <c r="F51" s="47" t="s">
        <v>101</v>
      </c>
      <c r="G51" s="48">
        <v>13485.73</v>
      </c>
      <c r="H51" s="48">
        <f>'POSEBNI DIO'!F11+'POSEBNI DIO'!F47+'POSEBNI DIO'!F73+'POSEBNI DIO'!F81+'POSEBNI DIO'!F112</f>
        <v>14655</v>
      </c>
      <c r="I51" s="48">
        <f>'POSEBNI DIO'!G11+'POSEBNI DIO'!G47+'POSEBNI DIO'!G73+'POSEBNI DIO'!G81+'POSEBNI DIO'!G112</f>
        <v>19555</v>
      </c>
      <c r="J51" s="48">
        <f>'POSEBNI DIO'!H11+'POSEBNI DIO'!H47+'POSEBNI DIO'!H73+'POSEBNI DIO'!H81+'POSEBNI DIO'!H105</f>
        <v>19534.21</v>
      </c>
      <c r="K51" s="53">
        <f t="shared" si="5"/>
        <v>1.4485096468637588</v>
      </c>
      <c r="L51" s="53">
        <f t="shared" si="6"/>
        <v>0.99893684479672717</v>
      </c>
    </row>
    <row r="52" spans="2:12" hidden="1" x14ac:dyDescent="0.25">
      <c r="B52" s="51"/>
      <c r="C52" s="51"/>
      <c r="D52" s="51"/>
      <c r="E52" s="51">
        <v>3222</v>
      </c>
      <c r="F52" s="47" t="s">
        <v>100</v>
      </c>
      <c r="G52" s="48">
        <v>71986.69</v>
      </c>
      <c r="H52" s="48">
        <f>'POSEBNI DIO'!F74+'POSEBNI DIO'!F82+'POSEBNI DIO'!F138+'POSEBNI DIO'!F140+'POSEBNI DIO'!F143</f>
        <v>98215</v>
      </c>
      <c r="I52" s="48">
        <f>'POSEBNI DIO'!G74+'POSEBNI DIO'!G82+'POSEBNI DIO'!G138+'POSEBNI DIO'!G140+'POSEBNI DIO'!G143</f>
        <v>104643.44</v>
      </c>
      <c r="J52" s="48">
        <f>'POSEBNI DIO'!H12+'POSEBNI DIO'!H48+'POSEBNI DIO'!H74+'POSEBNI DIO'!H82+'POSEBNI DIO'!H106+'POSEBNI DIO'!H138</f>
        <v>123856.51</v>
      </c>
      <c r="K52" s="53">
        <f t="shared" si="5"/>
        <v>1.7205473678536962</v>
      </c>
      <c r="L52" s="53">
        <f t="shared" si="6"/>
        <v>1.1836051070186531</v>
      </c>
    </row>
    <row r="53" spans="2:12" hidden="1" x14ac:dyDescent="0.25">
      <c r="B53" s="51"/>
      <c r="C53" s="51"/>
      <c r="D53" s="51"/>
      <c r="E53" s="51">
        <v>3223</v>
      </c>
      <c r="F53" s="47" t="s">
        <v>99</v>
      </c>
      <c r="G53" s="48">
        <v>40194.94</v>
      </c>
      <c r="H53" s="48">
        <f>'POSEBNI DIO'!F13</f>
        <v>34329.85</v>
      </c>
      <c r="I53" s="48">
        <f>'POSEBNI DIO'!G13</f>
        <v>32901</v>
      </c>
      <c r="J53" s="48">
        <f>'POSEBNI DIO'!H13</f>
        <v>32022.83</v>
      </c>
      <c r="K53" s="53">
        <f t="shared" si="5"/>
        <v>0.79668809059050716</v>
      </c>
      <c r="L53" s="53">
        <f t="shared" si="6"/>
        <v>0.97330871402085051</v>
      </c>
    </row>
    <row r="54" spans="2:12" ht="30" hidden="1" x14ac:dyDescent="0.25">
      <c r="B54" s="51"/>
      <c r="C54" s="51"/>
      <c r="D54" s="51"/>
      <c r="E54" s="51">
        <v>3224</v>
      </c>
      <c r="F54" s="47" t="s">
        <v>98</v>
      </c>
      <c r="G54" s="48">
        <v>2916.65</v>
      </c>
      <c r="H54" s="48">
        <f>'POSEBNI DIO'!F14</f>
        <v>3000</v>
      </c>
      <c r="I54" s="48">
        <f>'POSEBNI DIO'!G14</f>
        <v>4800</v>
      </c>
      <c r="J54" s="48">
        <f>'POSEBNI DIO'!H14+'POSEBNI DIO'!H83+'POSEBNI DIO'!H49</f>
        <v>4841.59</v>
      </c>
      <c r="K54" s="53">
        <f t="shared" si="5"/>
        <v>1.6599831999039993</v>
      </c>
      <c r="L54" s="53">
        <f t="shared" si="6"/>
        <v>1.0086645833333334</v>
      </c>
    </row>
    <row r="55" spans="2:12" hidden="1" x14ac:dyDescent="0.25">
      <c r="B55" s="51"/>
      <c r="C55" s="51"/>
      <c r="D55" s="51"/>
      <c r="E55" s="51">
        <v>3225</v>
      </c>
      <c r="F55" s="47" t="s">
        <v>97</v>
      </c>
      <c r="G55" s="48">
        <v>2215.86</v>
      </c>
      <c r="H55" s="48"/>
      <c r="I55" s="48"/>
      <c r="J55" s="48">
        <f>'POSEBNI DIO'!H15+'POSEBNI DIO'!H50+'POSEBNI DIO'!H101</f>
        <v>2999.57</v>
      </c>
      <c r="K55" s="53">
        <f t="shared" si="5"/>
        <v>1.3536820918289061</v>
      </c>
      <c r="L55" s="53"/>
    </row>
    <row r="56" spans="2:12" hidden="1" x14ac:dyDescent="0.25">
      <c r="B56" s="51"/>
      <c r="C56" s="51"/>
      <c r="D56" s="51"/>
      <c r="E56" s="51">
        <v>3227</v>
      </c>
      <c r="F56" s="47" t="s">
        <v>96</v>
      </c>
      <c r="G56" s="48">
        <v>555.23</v>
      </c>
      <c r="H56" s="48"/>
      <c r="I56" s="48"/>
      <c r="J56" s="48">
        <f>'POSEBNI DIO'!H16</f>
        <v>188.27</v>
      </c>
      <c r="K56" s="53"/>
      <c r="L56" s="53"/>
    </row>
    <row r="57" spans="2:12" x14ac:dyDescent="0.25">
      <c r="B57" s="51"/>
      <c r="C57" s="51"/>
      <c r="D57" s="51">
        <v>323</v>
      </c>
      <c r="E57" s="51"/>
      <c r="F57" s="47" t="s">
        <v>95</v>
      </c>
      <c r="G57" s="48">
        <f>SUM(G58:G66)</f>
        <v>42833.000000000007</v>
      </c>
      <c r="H57" s="48">
        <f>SUM(H58:H66)</f>
        <v>34446</v>
      </c>
      <c r="I57" s="48">
        <f>SUM(I58:I66)</f>
        <v>32422</v>
      </c>
      <c r="J57" s="48">
        <f>SUM(J58:J66)</f>
        <v>38159.279999999999</v>
      </c>
      <c r="K57" s="53">
        <f t="shared" si="5"/>
        <v>0.89088506525342592</v>
      </c>
      <c r="L57" s="53">
        <f t="shared" si="6"/>
        <v>1.1769563876380236</v>
      </c>
    </row>
    <row r="58" spans="2:12" hidden="1" x14ac:dyDescent="0.25">
      <c r="B58" s="51"/>
      <c r="C58" s="51"/>
      <c r="D58" s="51"/>
      <c r="E58" s="51">
        <v>3231</v>
      </c>
      <c r="F58" s="47" t="s">
        <v>94</v>
      </c>
      <c r="G58" s="48">
        <v>9582.14</v>
      </c>
      <c r="H58" s="48">
        <f>'POSEBNI DIO'!F17</f>
        <v>4800</v>
      </c>
      <c r="I58" s="48">
        <f>'POSEBNI DIO'!G17</f>
        <v>7230</v>
      </c>
      <c r="J58" s="48">
        <f>'POSEBNI DIO'!H17</f>
        <v>7697.54</v>
      </c>
      <c r="K58" s="53">
        <f t="shared" si="5"/>
        <v>0.80332159621963362</v>
      </c>
      <c r="L58" s="53">
        <f t="shared" si="6"/>
        <v>1.0646666666666667</v>
      </c>
    </row>
    <row r="59" spans="2:12" hidden="1" x14ac:dyDescent="0.25">
      <c r="B59" s="51"/>
      <c r="C59" s="51"/>
      <c r="D59" s="51"/>
      <c r="E59" s="51">
        <v>3232</v>
      </c>
      <c r="F59" s="47" t="s">
        <v>93</v>
      </c>
      <c r="G59" s="48">
        <v>8194.44</v>
      </c>
      <c r="H59" s="48">
        <f>'POSEBNI DIO'!F18</f>
        <v>9194</v>
      </c>
      <c r="I59" s="48">
        <f>'POSEBNI DIO'!G18</f>
        <v>6400</v>
      </c>
      <c r="J59" s="48">
        <f>'POSEBNI DIO'!H18</f>
        <v>8097.83</v>
      </c>
      <c r="K59" s="53">
        <f t="shared" si="5"/>
        <v>0.98821029869033139</v>
      </c>
      <c r="L59" s="53">
        <f t="shared" si="6"/>
        <v>1.2652859375000001</v>
      </c>
    </row>
    <row r="60" spans="2:12" hidden="1" x14ac:dyDescent="0.25">
      <c r="B60" s="51"/>
      <c r="C60" s="51"/>
      <c r="D60" s="51"/>
      <c r="E60" s="51">
        <v>3233</v>
      </c>
      <c r="F60" s="47" t="s">
        <v>92</v>
      </c>
      <c r="G60" s="48">
        <v>543.16999999999996</v>
      </c>
      <c r="H60" s="48"/>
      <c r="I60" s="48"/>
      <c r="J60" s="48">
        <f>'POSEBNI DIO'!H19+'POSEBNI DIO'!H125+'POSEBNI DIO'!H85</f>
        <v>1063.1300000000001</v>
      </c>
      <c r="K60" s="53">
        <f t="shared" si="5"/>
        <v>1.9572693631827975</v>
      </c>
      <c r="L60" s="53"/>
    </row>
    <row r="61" spans="2:12" hidden="1" x14ac:dyDescent="0.25">
      <c r="B61" s="51"/>
      <c r="C61" s="51"/>
      <c r="D61" s="51"/>
      <c r="E61" s="51">
        <v>3234</v>
      </c>
      <c r="F61" s="47" t="s">
        <v>91</v>
      </c>
      <c r="G61" s="48">
        <v>9920.1200000000008</v>
      </c>
      <c r="H61" s="48">
        <f>'POSEBNI DIO'!F20</f>
        <v>9556</v>
      </c>
      <c r="I61" s="48">
        <f>'POSEBNI DIO'!G20</f>
        <v>8200</v>
      </c>
      <c r="J61" s="48">
        <f>'POSEBNI DIO'!H20+'POSEBNI DIO'!H86</f>
        <v>8612.4599999999991</v>
      </c>
      <c r="K61" s="53">
        <f t="shared" si="5"/>
        <v>0.86818103006818448</v>
      </c>
      <c r="L61" s="53">
        <f t="shared" si="6"/>
        <v>1.0502999999999998</v>
      </c>
    </row>
    <row r="62" spans="2:12" hidden="1" x14ac:dyDescent="0.25">
      <c r="B62" s="51"/>
      <c r="C62" s="51"/>
      <c r="D62" s="51"/>
      <c r="E62" s="51">
        <v>3235</v>
      </c>
      <c r="F62" s="47" t="s">
        <v>190</v>
      </c>
      <c r="G62" s="48">
        <v>3896.32</v>
      </c>
      <c r="H62" s="48"/>
      <c r="I62" s="48"/>
      <c r="J62" s="48">
        <f>'POSEBNI DIO'!H21+'POSEBNI DIO'!H51</f>
        <v>4089.18</v>
      </c>
      <c r="K62" s="53">
        <f t="shared" si="5"/>
        <v>1.0494979878449409</v>
      </c>
      <c r="L62" s="53"/>
    </row>
    <row r="63" spans="2:12" hidden="1" x14ac:dyDescent="0.25">
      <c r="B63" s="51"/>
      <c r="C63" s="51"/>
      <c r="D63" s="51"/>
      <c r="E63" s="51">
        <v>3236</v>
      </c>
      <c r="F63" s="47" t="s">
        <v>90</v>
      </c>
      <c r="G63" s="48">
        <v>1856.79</v>
      </c>
      <c r="H63" s="48">
        <f>'POSEBNI DIO'!F22+'POSEBNI DIO'!F52</f>
        <v>4645</v>
      </c>
      <c r="I63" s="48">
        <f>'POSEBNI DIO'!G22+'POSEBNI DIO'!G52</f>
        <v>4391</v>
      </c>
      <c r="J63" s="48">
        <f>'POSEBNI DIO'!H22+'POSEBNI DIO'!H52</f>
        <v>1723.14</v>
      </c>
      <c r="K63" s="53">
        <f t="shared" si="5"/>
        <v>0.92802093936309449</v>
      </c>
      <c r="L63" s="53">
        <f t="shared" si="6"/>
        <v>0.39242541562286498</v>
      </c>
    </row>
    <row r="64" spans="2:12" hidden="1" x14ac:dyDescent="0.25">
      <c r="B64" s="51"/>
      <c r="C64" s="51"/>
      <c r="D64" s="51"/>
      <c r="E64" s="51">
        <v>3237</v>
      </c>
      <c r="F64" s="47" t="s">
        <v>89</v>
      </c>
      <c r="G64" s="48">
        <v>1860.91</v>
      </c>
      <c r="H64" s="48">
        <f>'POSEBNI DIO'!F23</f>
        <v>1327</v>
      </c>
      <c r="I64" s="48">
        <f>'POSEBNI DIO'!G23</f>
        <v>2727</v>
      </c>
      <c r="J64" s="48">
        <f>'POSEBNI DIO'!H23+'POSEBNI DIO'!H127</f>
        <v>2775.2</v>
      </c>
      <c r="K64" s="53">
        <f t="shared" si="5"/>
        <v>1.4913133896856912</v>
      </c>
      <c r="L64" s="53">
        <f t="shared" si="6"/>
        <v>1.0176751008434175</v>
      </c>
    </row>
    <row r="65" spans="2:12" hidden="1" x14ac:dyDescent="0.25">
      <c r="B65" s="51"/>
      <c r="C65" s="51"/>
      <c r="D65" s="51"/>
      <c r="E65" s="51">
        <v>3238</v>
      </c>
      <c r="F65" s="47" t="s">
        <v>88</v>
      </c>
      <c r="G65" s="48">
        <v>1789.93</v>
      </c>
      <c r="H65" s="48">
        <f>'POSEBNI DIO'!F24</f>
        <v>1725</v>
      </c>
      <c r="I65" s="48">
        <f>'POSEBNI DIO'!G24</f>
        <v>1075</v>
      </c>
      <c r="J65" s="48">
        <f>'POSEBNI DIO'!H24+'POSEBNI DIO'!H87</f>
        <v>1239.57</v>
      </c>
      <c r="K65" s="53">
        <f t="shared" si="5"/>
        <v>0.69252428865933302</v>
      </c>
      <c r="L65" s="53">
        <f t="shared" si="6"/>
        <v>1.1530883720930232</v>
      </c>
    </row>
    <row r="66" spans="2:12" hidden="1" x14ac:dyDescent="0.25">
      <c r="B66" s="51"/>
      <c r="C66" s="51"/>
      <c r="D66" s="51"/>
      <c r="E66" s="51">
        <v>3239</v>
      </c>
      <c r="F66" s="47" t="s">
        <v>87</v>
      </c>
      <c r="G66" s="48">
        <v>5189.18</v>
      </c>
      <c r="H66" s="48">
        <f>'POSEBNI DIO'!F25</f>
        <v>3199</v>
      </c>
      <c r="I66" s="48">
        <f>'POSEBNI DIO'!G25</f>
        <v>2399</v>
      </c>
      <c r="J66" s="48">
        <f>'POSEBNI DIO'!H25+'POSEBNI DIO'!H53+'POSEBNI DIO'!H88</f>
        <v>2861.23</v>
      </c>
      <c r="K66" s="53">
        <f t="shared" si="5"/>
        <v>0.55138384099221838</v>
      </c>
      <c r="L66" s="53">
        <f t="shared" si="6"/>
        <v>1.1926761150479366</v>
      </c>
    </row>
    <row r="67" spans="2:12" x14ac:dyDescent="0.25">
      <c r="B67" s="51"/>
      <c r="C67" s="51"/>
      <c r="D67" s="51">
        <v>329</v>
      </c>
      <c r="E67" s="51"/>
      <c r="F67" s="47" t="s">
        <v>81</v>
      </c>
      <c r="G67" s="48">
        <f>SUM(G68:G73)</f>
        <v>44847.270000000004</v>
      </c>
      <c r="H67" s="48">
        <f>SUM(H68:H73)</f>
        <v>1792</v>
      </c>
      <c r="I67" s="48">
        <f>SUM(I68:I73)</f>
        <v>1245</v>
      </c>
      <c r="J67" s="48">
        <f>SUM(J68:J73)</f>
        <v>8782.09</v>
      </c>
      <c r="K67" s="53">
        <f t="shared" si="5"/>
        <v>0.19582217602097071</v>
      </c>
      <c r="L67" s="53">
        <f t="shared" si="6"/>
        <v>7.0538875502008036</v>
      </c>
    </row>
    <row r="68" spans="2:12" hidden="1" x14ac:dyDescent="0.25">
      <c r="B68" s="51"/>
      <c r="C68" s="51"/>
      <c r="D68" s="51"/>
      <c r="E68" s="51">
        <v>3292</v>
      </c>
      <c r="F68" s="47" t="s">
        <v>86</v>
      </c>
      <c r="G68" s="48">
        <v>2730.66</v>
      </c>
      <c r="H68" s="48">
        <f>'POSEBNI DIO'!F26</f>
        <v>929</v>
      </c>
      <c r="I68" s="48">
        <f>'POSEBNI DIO'!G26</f>
        <v>904</v>
      </c>
      <c r="J68" s="48">
        <f>'POSEBNI DIO'!H26+'POSEBNI DIO'!H55+'POSEBNI DIO'!H89</f>
        <v>3530</v>
      </c>
      <c r="K68" s="53">
        <f t="shared" si="5"/>
        <v>1.2927277654486462</v>
      </c>
      <c r="L68" s="53">
        <f t="shared" si="6"/>
        <v>3.9048672566371683</v>
      </c>
    </row>
    <row r="69" spans="2:12" hidden="1" x14ac:dyDescent="0.25">
      <c r="B69" s="51"/>
      <c r="C69" s="51"/>
      <c r="D69" s="51"/>
      <c r="E69" s="51">
        <v>3293</v>
      </c>
      <c r="F69" s="47" t="s">
        <v>85</v>
      </c>
      <c r="G69" s="48">
        <v>1954.09</v>
      </c>
      <c r="H69" s="48">
        <f>'POSEBNI DIO'!F27</f>
        <v>664</v>
      </c>
      <c r="I69" s="48">
        <f>'POSEBNI DIO'!G27</f>
        <v>164</v>
      </c>
      <c r="J69" s="48">
        <f>'POSEBNI DIO'!H27+'POSEBNI DIO'!H56+'POSEBNI DIO'!H129</f>
        <v>646.55999999999995</v>
      </c>
      <c r="K69" s="53">
        <f t="shared" si="5"/>
        <v>0.33087524116084721</v>
      </c>
      <c r="L69" s="53">
        <f t="shared" si="6"/>
        <v>3.9424390243902434</v>
      </c>
    </row>
    <row r="70" spans="2:12" hidden="1" x14ac:dyDescent="0.25">
      <c r="B70" s="51"/>
      <c r="C70" s="51"/>
      <c r="D70" s="51"/>
      <c r="E70" s="51">
        <v>3294</v>
      </c>
      <c r="F70" s="47" t="s">
        <v>84</v>
      </c>
      <c r="G70" s="48">
        <v>172.54</v>
      </c>
      <c r="H70" s="48">
        <f>'POSEBNI DIO'!F28</f>
        <v>199</v>
      </c>
      <c r="I70" s="48">
        <f>'POSEBNI DIO'!G28</f>
        <v>177</v>
      </c>
      <c r="J70" s="48">
        <f>'POSEBNI DIO'!H28</f>
        <v>176.36</v>
      </c>
      <c r="K70" s="53">
        <f t="shared" si="5"/>
        <v>1.022139793671033</v>
      </c>
      <c r="L70" s="53">
        <f t="shared" si="6"/>
        <v>0.99638418079096058</v>
      </c>
    </row>
    <row r="71" spans="2:12" hidden="1" x14ac:dyDescent="0.25">
      <c r="B71" s="51"/>
      <c r="C71" s="51"/>
      <c r="D71" s="51"/>
      <c r="E71" s="51">
        <v>3295</v>
      </c>
      <c r="F71" s="47" t="s">
        <v>83</v>
      </c>
      <c r="G71" s="48">
        <v>2828.65</v>
      </c>
      <c r="H71" s="48"/>
      <c r="I71" s="48"/>
      <c r="J71" s="48">
        <f>'POSEBNI DIO'!H57+'POSEBNI DIO'!H29</f>
        <v>1037.01</v>
      </c>
      <c r="K71" s="53">
        <f t="shared" si="5"/>
        <v>0.36660951337210329</v>
      </c>
      <c r="L71" s="53"/>
    </row>
    <row r="72" spans="2:12" hidden="1" x14ac:dyDescent="0.25">
      <c r="B72" s="51"/>
      <c r="C72" s="51"/>
      <c r="D72" s="51"/>
      <c r="E72" s="51">
        <v>3296</v>
      </c>
      <c r="F72" s="47" t="s">
        <v>82</v>
      </c>
      <c r="G72" s="48">
        <v>36993.440000000002</v>
      </c>
      <c r="H72" s="48">
        <f>'POSEBNI DIO'!F64+'POSEBNI DIO'!F90</f>
        <v>0</v>
      </c>
      <c r="I72" s="48">
        <f>'POSEBNI DIO'!G64+'POSEBNI DIO'!G90</f>
        <v>0</v>
      </c>
      <c r="J72" s="48">
        <f>'POSEBNI DIO'!H30+'POSEBNI DIO'!H58</f>
        <v>2517.08</v>
      </c>
      <c r="K72" s="53">
        <f t="shared" si="5"/>
        <v>6.8041252719401049E-2</v>
      </c>
      <c r="L72" s="53"/>
    </row>
    <row r="73" spans="2:12" hidden="1" x14ac:dyDescent="0.25">
      <c r="B73" s="51"/>
      <c r="C73" s="51"/>
      <c r="D73" s="51"/>
      <c r="E73" s="51">
        <v>3299</v>
      </c>
      <c r="F73" s="47" t="s">
        <v>81</v>
      </c>
      <c r="G73" s="48">
        <v>167.89</v>
      </c>
      <c r="H73" s="48"/>
      <c r="I73" s="48"/>
      <c r="J73" s="48">
        <f>'POSEBNI DIO'!H31+'POSEBNI DIO'!H91</f>
        <v>875.08</v>
      </c>
      <c r="K73" s="53">
        <f t="shared" si="5"/>
        <v>5.2122222884031215</v>
      </c>
      <c r="L73" s="53"/>
    </row>
    <row r="74" spans="2:12" x14ac:dyDescent="0.25">
      <c r="B74" s="51"/>
      <c r="C74" s="51">
        <v>34</v>
      </c>
      <c r="D74" s="51"/>
      <c r="E74" s="51"/>
      <c r="F74" s="47" t="s">
        <v>80</v>
      </c>
      <c r="G74" s="48">
        <f>G75</f>
        <v>2113.86</v>
      </c>
      <c r="H74" s="48">
        <f>H75</f>
        <v>2017</v>
      </c>
      <c r="I74" s="48">
        <f>I75</f>
        <v>1517</v>
      </c>
      <c r="J74" s="48">
        <f>J75</f>
        <v>1525.41</v>
      </c>
      <c r="K74" s="53">
        <f t="shared" si="5"/>
        <v>0.72162300246941613</v>
      </c>
      <c r="L74" s="53">
        <f t="shared" si="6"/>
        <v>1.0055438365194462</v>
      </c>
    </row>
    <row r="75" spans="2:12" x14ac:dyDescent="0.25">
      <c r="B75" s="51"/>
      <c r="C75" s="51"/>
      <c r="D75" s="51">
        <v>343</v>
      </c>
      <c r="E75" s="51"/>
      <c r="F75" s="47" t="s">
        <v>79</v>
      </c>
      <c r="G75" s="48">
        <f>SUM(G76:G77)</f>
        <v>2113.86</v>
      </c>
      <c r="H75" s="48">
        <f>SUM(H76:H77)</f>
        <v>2017</v>
      </c>
      <c r="I75" s="48">
        <f>SUM(I76:I77)</f>
        <v>1517</v>
      </c>
      <c r="J75" s="48">
        <f>SUM(J76:J77)</f>
        <v>1525.41</v>
      </c>
      <c r="K75" s="53">
        <f t="shared" si="5"/>
        <v>0.72162300246941613</v>
      </c>
      <c r="L75" s="53">
        <f t="shared" si="6"/>
        <v>1.0055438365194462</v>
      </c>
    </row>
    <row r="76" spans="2:12" hidden="1" x14ac:dyDescent="0.25">
      <c r="B76" s="51"/>
      <c r="C76" s="51"/>
      <c r="D76" s="51"/>
      <c r="E76" s="51">
        <v>3433</v>
      </c>
      <c r="F76" s="47" t="s">
        <v>77</v>
      </c>
      <c r="G76" s="48"/>
      <c r="H76" s="48">
        <f>'POSEBNI DIO'!F33</f>
        <v>2017</v>
      </c>
      <c r="I76" s="48">
        <f>'POSEBNI DIO'!G33</f>
        <v>1517</v>
      </c>
      <c r="J76" s="48">
        <f>'POSEBNI DIO'!H59</f>
        <v>14.9</v>
      </c>
      <c r="K76" s="53" t="e">
        <f t="shared" si="5"/>
        <v>#DIV/0!</v>
      </c>
      <c r="L76" s="53">
        <f t="shared" si="6"/>
        <v>9.8220171390903093E-3</v>
      </c>
    </row>
    <row r="77" spans="2:12" hidden="1" x14ac:dyDescent="0.25">
      <c r="B77" s="51"/>
      <c r="C77" s="51"/>
      <c r="D77" s="51"/>
      <c r="E77" s="51">
        <v>3434</v>
      </c>
      <c r="F77" s="47" t="s">
        <v>202</v>
      </c>
      <c r="G77" s="48">
        <v>2113.86</v>
      </c>
      <c r="H77" s="48"/>
      <c r="I77" s="48"/>
      <c r="J77" s="48">
        <f>'POSEBNI DIO'!H33+'POSEBNI DIO'!H60</f>
        <v>1510.51</v>
      </c>
      <c r="K77" s="53"/>
      <c r="L77" s="53"/>
    </row>
    <row r="78" spans="2:12" ht="30" x14ac:dyDescent="0.25">
      <c r="B78" s="51"/>
      <c r="C78" s="51">
        <v>37</v>
      </c>
      <c r="D78" s="51"/>
      <c r="E78" s="51"/>
      <c r="F78" s="47" t="s">
        <v>180</v>
      </c>
      <c r="G78" s="48">
        <f>G79</f>
        <v>0</v>
      </c>
      <c r="H78" s="48">
        <f t="shared" ref="H78:J78" si="7">H79</f>
        <v>0</v>
      </c>
      <c r="I78" s="48">
        <f t="shared" si="7"/>
        <v>0</v>
      </c>
      <c r="J78" s="48">
        <f t="shared" si="7"/>
        <v>1193.21</v>
      </c>
      <c r="K78" s="53" t="e">
        <f t="shared" ref="K78" si="8">J78/G78</f>
        <v>#DIV/0!</v>
      </c>
      <c r="L78" s="53" t="e">
        <f t="shared" ref="L78" si="9">J78/I78</f>
        <v>#DIV/0!</v>
      </c>
    </row>
    <row r="79" spans="2:12" ht="30" x14ac:dyDescent="0.25">
      <c r="B79" s="51"/>
      <c r="C79" s="51"/>
      <c r="D79" s="51">
        <v>372</v>
      </c>
      <c r="E79" s="51"/>
      <c r="F79" s="47" t="s">
        <v>181</v>
      </c>
      <c r="G79" s="48">
        <f>SUM(G80)</f>
        <v>0</v>
      </c>
      <c r="H79" s="48">
        <f>SUM(H80)</f>
        <v>0</v>
      </c>
      <c r="I79" s="48">
        <f>SUM(I80)</f>
        <v>0</v>
      </c>
      <c r="J79" s="48">
        <f>SUM(J80)</f>
        <v>1193.21</v>
      </c>
      <c r="K79" s="53" t="e">
        <f t="shared" ref="K79" si="10">J79/G79</f>
        <v>#DIV/0!</v>
      </c>
      <c r="L79" s="53" t="e">
        <f t="shared" ref="L79" si="11">J79/I79</f>
        <v>#DIV/0!</v>
      </c>
    </row>
    <row r="80" spans="2:12" hidden="1" x14ac:dyDescent="0.25">
      <c r="B80" s="51"/>
      <c r="C80" s="51"/>
      <c r="D80" s="51"/>
      <c r="E80" s="51">
        <v>3722</v>
      </c>
      <c r="F80" s="47" t="s">
        <v>177</v>
      </c>
      <c r="G80" s="48"/>
      <c r="H80" s="48">
        <f>'POSEBNI DIO'!F76</f>
        <v>0</v>
      </c>
      <c r="I80" s="48">
        <f>'POSEBNI DIO'!G76</f>
        <v>0</v>
      </c>
      <c r="J80" s="102">
        <f>'POSEBNI DIO'!H61+'POSEBNI DIO'!H76+'POSEBNI DIO'!H92</f>
        <v>1193.21</v>
      </c>
      <c r="K80" s="53" t="e">
        <f t="shared" ref="K80" si="12">J80/G80</f>
        <v>#DIV/0!</v>
      </c>
      <c r="L80" s="53" t="e">
        <f t="shared" ref="L80" si="13">J80/I80</f>
        <v>#DIV/0!</v>
      </c>
    </row>
    <row r="81" spans="2:12" x14ac:dyDescent="0.25">
      <c r="B81" s="51"/>
      <c r="C81" s="51">
        <v>38</v>
      </c>
      <c r="D81" s="51"/>
      <c r="E81" s="51"/>
      <c r="F81" s="47" t="s">
        <v>165</v>
      </c>
      <c r="G81" s="48">
        <f>G82</f>
        <v>0</v>
      </c>
      <c r="H81" s="48">
        <f t="shared" ref="H81:J81" si="14">H82</f>
        <v>0</v>
      </c>
      <c r="I81" s="48">
        <f t="shared" si="14"/>
        <v>0</v>
      </c>
      <c r="J81" s="48">
        <f t="shared" si="14"/>
        <v>2363.64</v>
      </c>
      <c r="K81" s="53"/>
      <c r="L81" s="53"/>
    </row>
    <row r="82" spans="2:12" x14ac:dyDescent="0.25">
      <c r="B82" s="51"/>
      <c r="C82" s="51"/>
      <c r="D82" s="51">
        <v>381</v>
      </c>
      <c r="E82" s="51"/>
      <c r="F82" s="47" t="s">
        <v>60</v>
      </c>
      <c r="G82" s="48">
        <f>G83</f>
        <v>0</v>
      </c>
      <c r="H82" s="48">
        <f>H83</f>
        <v>0</v>
      </c>
      <c r="I82" s="48">
        <f>I83</f>
        <v>0</v>
      </c>
      <c r="J82" s="48">
        <f>J83</f>
        <v>2363.64</v>
      </c>
      <c r="K82" s="53"/>
      <c r="L82" s="53"/>
    </row>
    <row r="83" spans="2:12" hidden="1" x14ac:dyDescent="0.25">
      <c r="B83" s="51"/>
      <c r="C83" s="51"/>
      <c r="D83" s="51"/>
      <c r="E83" s="51">
        <v>3811</v>
      </c>
      <c r="F83" s="47" t="s">
        <v>210</v>
      </c>
      <c r="G83" s="48"/>
      <c r="H83" s="48">
        <f>'POSEBNI DIO'!F146</f>
        <v>0</v>
      </c>
      <c r="I83" s="48">
        <f>'POSEBNI DIO'!G146</f>
        <v>0</v>
      </c>
      <c r="J83" s="48">
        <v>2363.64</v>
      </c>
      <c r="K83" s="53"/>
      <c r="L83" s="53"/>
    </row>
    <row r="84" spans="2:12" x14ac:dyDescent="0.25">
      <c r="B84" s="52">
        <v>4</v>
      </c>
      <c r="C84" s="52"/>
      <c r="D84" s="52"/>
      <c r="E84" s="52"/>
      <c r="F84" s="49" t="s">
        <v>5</v>
      </c>
      <c r="G84" s="50">
        <f>G85+G97</f>
        <v>107734.81</v>
      </c>
      <c r="H84" s="50">
        <f>H85+H97</f>
        <v>54416</v>
      </c>
      <c r="I84" s="50">
        <f>I85+I97</f>
        <v>78774</v>
      </c>
      <c r="J84" s="50">
        <f>J85+J97</f>
        <v>87221.56</v>
      </c>
      <c r="K84" s="53">
        <f t="shared" si="5"/>
        <v>0.80959496749472148</v>
      </c>
      <c r="L84" s="53">
        <f t="shared" si="6"/>
        <v>1.1072379211414933</v>
      </c>
    </row>
    <row r="85" spans="2:12" ht="30" x14ac:dyDescent="0.25">
      <c r="B85" s="51"/>
      <c r="C85" s="51">
        <v>42</v>
      </c>
      <c r="D85" s="51"/>
      <c r="E85" s="51"/>
      <c r="F85" s="47" t="s">
        <v>76</v>
      </c>
      <c r="G85" s="48">
        <f>G86+G93+G95</f>
        <v>99344.55</v>
      </c>
      <c r="H85" s="48">
        <f>H86+H93+H95</f>
        <v>54416</v>
      </c>
      <c r="I85" s="48">
        <f>I86+I93+I95</f>
        <v>59024</v>
      </c>
      <c r="J85" s="48">
        <f>J86+J93+J95</f>
        <v>67475.289999999994</v>
      </c>
      <c r="K85" s="53">
        <f t="shared" si="5"/>
        <v>0.67920474751760407</v>
      </c>
      <c r="L85" s="53">
        <f t="shared" si="6"/>
        <v>1.1431839590674979</v>
      </c>
    </row>
    <row r="86" spans="2:12" x14ac:dyDescent="0.25">
      <c r="B86" s="51"/>
      <c r="C86" s="51"/>
      <c r="D86" s="51">
        <v>422</v>
      </c>
      <c r="E86" s="51"/>
      <c r="F86" s="47" t="s">
        <v>75</v>
      </c>
      <c r="G86" s="48">
        <f>SUM(G87:G92)</f>
        <v>63504.04</v>
      </c>
      <c r="H86" s="48">
        <f>SUM(H87:H92)</f>
        <v>13272</v>
      </c>
      <c r="I86" s="48">
        <f>SUM(I87:I92)</f>
        <v>17962</v>
      </c>
      <c r="J86" s="48">
        <f>SUM(J87:J92)</f>
        <v>30428.81</v>
      </c>
      <c r="K86" s="53"/>
      <c r="L86" s="53">
        <f t="shared" si="6"/>
        <v>1.6940658055895781</v>
      </c>
    </row>
    <row r="87" spans="2:12" hidden="1" x14ac:dyDescent="0.25">
      <c r="B87" s="51"/>
      <c r="C87" s="51"/>
      <c r="D87" s="51"/>
      <c r="E87" s="51">
        <v>4221</v>
      </c>
      <c r="F87" s="47" t="s">
        <v>74</v>
      </c>
      <c r="G87" s="48">
        <v>60546.15</v>
      </c>
      <c r="H87" s="48">
        <f>'POSEBNI DIO'!F34+'POSEBNI DIO'!F77</f>
        <v>13272</v>
      </c>
      <c r="I87" s="48">
        <f>'POSEBNI DIO'!G34+'POSEBNI DIO'!G77</f>
        <v>17962</v>
      </c>
      <c r="J87" s="48">
        <f>'POSEBNI DIO'!H34+'POSEBNI DIO'!H77+'POSEBNI DIO'!H103+'POSEBNI DIO'!H94+'POSEBNI DIO'!H63</f>
        <v>19963.810000000001</v>
      </c>
      <c r="K87" s="53"/>
      <c r="L87" s="53">
        <f t="shared" si="6"/>
        <v>1.1114469435474892</v>
      </c>
    </row>
    <row r="88" spans="2:12" hidden="1" x14ac:dyDescent="0.25">
      <c r="B88" s="51"/>
      <c r="C88" s="51"/>
      <c r="D88" s="51"/>
      <c r="E88" s="51">
        <v>4222</v>
      </c>
      <c r="F88" s="47" t="s">
        <v>73</v>
      </c>
      <c r="G88" s="48">
        <v>0</v>
      </c>
      <c r="H88" s="48"/>
      <c r="I88" s="48"/>
      <c r="J88" s="48">
        <v>1037.5</v>
      </c>
      <c r="K88" s="53"/>
      <c r="L88" s="53"/>
    </row>
    <row r="89" spans="2:12" hidden="1" x14ac:dyDescent="0.25">
      <c r="B89" s="51"/>
      <c r="C89" s="51"/>
      <c r="D89" s="51"/>
      <c r="E89" s="51">
        <v>4223</v>
      </c>
      <c r="F89" s="47" t="s">
        <v>72</v>
      </c>
      <c r="G89" s="48"/>
      <c r="H89" s="48"/>
      <c r="I89" s="48"/>
      <c r="J89" s="48"/>
      <c r="K89" s="53"/>
      <c r="L89" s="53"/>
    </row>
    <row r="90" spans="2:12" hidden="1" x14ac:dyDescent="0.25">
      <c r="B90" s="51"/>
      <c r="C90" s="51"/>
      <c r="D90" s="51"/>
      <c r="E90" s="51">
        <v>4225</v>
      </c>
      <c r="F90" s="47" t="s">
        <v>193</v>
      </c>
      <c r="G90" s="48">
        <v>809.61</v>
      </c>
      <c r="H90" s="48"/>
      <c r="I90" s="48"/>
      <c r="J90" s="48">
        <v>9427.5</v>
      </c>
      <c r="K90" s="53"/>
      <c r="L90" s="53"/>
    </row>
    <row r="91" spans="2:12" hidden="1" x14ac:dyDescent="0.25">
      <c r="B91" s="51"/>
      <c r="C91" s="51"/>
      <c r="D91" s="51"/>
      <c r="E91" s="51">
        <v>4226</v>
      </c>
      <c r="F91" s="47" t="s">
        <v>71</v>
      </c>
      <c r="G91" s="48">
        <v>2148.2800000000002</v>
      </c>
      <c r="H91" s="48"/>
      <c r="I91" s="48"/>
      <c r="J91" s="48"/>
      <c r="K91" s="53"/>
      <c r="L91" s="53"/>
    </row>
    <row r="92" spans="2:12" hidden="1" x14ac:dyDescent="0.25">
      <c r="B92" s="51"/>
      <c r="C92" s="51"/>
      <c r="D92" s="51"/>
      <c r="E92" s="51">
        <v>4227</v>
      </c>
      <c r="F92" s="47" t="s">
        <v>70</v>
      </c>
      <c r="G92" s="48"/>
      <c r="H92" s="48"/>
      <c r="I92" s="48"/>
      <c r="J92" s="48"/>
      <c r="K92" s="53"/>
      <c r="L92" s="53"/>
    </row>
    <row r="93" spans="2:12" ht="30" x14ac:dyDescent="0.25">
      <c r="B93" s="51"/>
      <c r="C93" s="51"/>
      <c r="D93" s="51">
        <v>424</v>
      </c>
      <c r="E93" s="51"/>
      <c r="F93" s="47" t="s">
        <v>69</v>
      </c>
      <c r="G93" s="48">
        <f>G94</f>
        <v>35840.51</v>
      </c>
      <c r="H93" s="48">
        <f>H94</f>
        <v>41144</v>
      </c>
      <c r="I93" s="48">
        <f>I94</f>
        <v>41062</v>
      </c>
      <c r="J93" s="48">
        <f>J94</f>
        <v>37046.479999999996</v>
      </c>
      <c r="K93" s="53">
        <f t="shared" si="5"/>
        <v>1.0336482377064387</v>
      </c>
      <c r="L93" s="53">
        <f t="shared" si="6"/>
        <v>0.90220836783400704</v>
      </c>
    </row>
    <row r="94" spans="2:12" hidden="1" x14ac:dyDescent="0.25">
      <c r="B94" s="51"/>
      <c r="C94" s="51"/>
      <c r="D94" s="51"/>
      <c r="E94" s="51">
        <v>4241</v>
      </c>
      <c r="F94" s="47" t="s">
        <v>68</v>
      </c>
      <c r="G94" s="48">
        <v>35840.51</v>
      </c>
      <c r="H94" s="48">
        <f>'POSEBNI DIO'!F38+'POSEBNI DIO'!F110</f>
        <v>41144</v>
      </c>
      <c r="I94" s="48">
        <f>'POSEBNI DIO'!G38+'POSEBNI DIO'!G110</f>
        <v>41062</v>
      </c>
      <c r="J94" s="48">
        <f>'POSEBNI DIO'!H38+'POSEBNI DIO'!H110</f>
        <v>37046.479999999996</v>
      </c>
      <c r="K94" s="53">
        <f t="shared" si="5"/>
        <v>1.0336482377064387</v>
      </c>
      <c r="L94" s="53">
        <f t="shared" si="6"/>
        <v>0.90220836783400704</v>
      </c>
    </row>
    <row r="95" spans="2:12" x14ac:dyDescent="0.25">
      <c r="B95" s="51"/>
      <c r="C95" s="51"/>
      <c r="D95" s="51">
        <v>426</v>
      </c>
      <c r="E95" s="51"/>
      <c r="F95" s="47" t="s">
        <v>67</v>
      </c>
      <c r="G95" s="48">
        <f>G96</f>
        <v>0</v>
      </c>
      <c r="H95" s="48">
        <f>H96</f>
        <v>0</v>
      </c>
      <c r="I95" s="48">
        <f>I96</f>
        <v>0</v>
      </c>
      <c r="J95" s="48">
        <f>J96</f>
        <v>0</v>
      </c>
      <c r="K95" s="53"/>
      <c r="L95" s="53"/>
    </row>
    <row r="96" spans="2:12" hidden="1" x14ac:dyDescent="0.25">
      <c r="B96" s="51"/>
      <c r="C96" s="51"/>
      <c r="D96" s="51"/>
      <c r="E96" s="51">
        <v>4262</v>
      </c>
      <c r="F96" s="47" t="s">
        <v>66</v>
      </c>
      <c r="G96" s="48">
        <v>0</v>
      </c>
      <c r="H96" s="48"/>
      <c r="I96" s="48"/>
      <c r="J96" s="48"/>
      <c r="K96" s="53"/>
      <c r="L96" s="53"/>
    </row>
    <row r="97" spans="2:12" x14ac:dyDescent="0.25">
      <c r="B97" s="51"/>
      <c r="C97" s="51">
        <v>45</v>
      </c>
      <c r="D97" s="51"/>
      <c r="E97" s="51"/>
      <c r="F97" s="47" t="s">
        <v>65</v>
      </c>
      <c r="G97" s="48">
        <f>G98</f>
        <v>8390.26</v>
      </c>
      <c r="H97" s="48">
        <f t="shared" ref="H97:J97" si="15">H98</f>
        <v>0</v>
      </c>
      <c r="I97" s="66">
        <f t="shared" si="15"/>
        <v>19750</v>
      </c>
      <c r="J97" s="48">
        <f t="shared" si="15"/>
        <v>19746.27</v>
      </c>
      <c r="K97" s="53">
        <f t="shared" si="5"/>
        <v>2.3534753392624306</v>
      </c>
      <c r="L97" s="53"/>
    </row>
    <row r="98" spans="2:12" x14ac:dyDescent="0.25">
      <c r="B98" s="51"/>
      <c r="C98" s="51"/>
      <c r="D98" s="51">
        <v>451</v>
      </c>
      <c r="E98" s="51"/>
      <c r="F98" s="47" t="s">
        <v>65</v>
      </c>
      <c r="G98" s="48">
        <f>G99</f>
        <v>8390.26</v>
      </c>
      <c r="H98" s="48">
        <f>H99</f>
        <v>0</v>
      </c>
      <c r="I98" s="48">
        <f>I99</f>
        <v>19750</v>
      </c>
      <c r="J98" s="48">
        <f>J99</f>
        <v>19746.27</v>
      </c>
      <c r="K98" s="53">
        <f t="shared" si="5"/>
        <v>2.3534753392624306</v>
      </c>
      <c r="L98" s="53"/>
    </row>
    <row r="99" spans="2:12" hidden="1" x14ac:dyDescent="0.25">
      <c r="B99" s="51"/>
      <c r="C99" s="51"/>
      <c r="D99" s="51"/>
      <c r="E99" s="51">
        <v>4511</v>
      </c>
      <c r="F99" s="47" t="s">
        <v>65</v>
      </c>
      <c r="G99" s="48">
        <v>8390.26</v>
      </c>
      <c r="H99" s="48">
        <f>'POSEBNI DIO'!F39</f>
        <v>0</v>
      </c>
      <c r="I99" s="48">
        <f>'POSEBNI DIO'!G39</f>
        <v>19750</v>
      </c>
      <c r="J99" s="48">
        <f>'POSEBNI DIO'!H39</f>
        <v>19746.27</v>
      </c>
      <c r="K99" s="53">
        <f t="shared" si="5"/>
        <v>2.3534753392624306</v>
      </c>
      <c r="L99" s="53"/>
    </row>
    <row r="100" spans="2:12" x14ac:dyDescent="0.25">
      <c r="B100" s="28">
        <v>9</v>
      </c>
      <c r="C100" s="28"/>
      <c r="D100" s="28"/>
      <c r="E100" s="28"/>
      <c r="F100" s="28" t="s">
        <v>184</v>
      </c>
      <c r="G100" s="28"/>
      <c r="H100" s="28"/>
      <c r="I100" s="28">
        <f>I101</f>
        <v>0</v>
      </c>
      <c r="J100" s="28"/>
      <c r="K100" s="28"/>
      <c r="L100" s="28"/>
    </row>
    <row r="101" spans="2:12" x14ac:dyDescent="0.25">
      <c r="B101" s="28"/>
      <c r="C101" s="28">
        <v>92</v>
      </c>
      <c r="D101" s="28"/>
      <c r="E101" s="28"/>
      <c r="F101" s="28"/>
      <c r="G101" s="28">
        <f>G102</f>
        <v>10286.81</v>
      </c>
      <c r="H101" s="28"/>
      <c r="I101" s="28">
        <f>I102</f>
        <v>0</v>
      </c>
      <c r="J101" s="28"/>
      <c r="K101" s="28"/>
      <c r="L101" s="28"/>
    </row>
    <row r="102" spans="2:12" x14ac:dyDescent="0.25">
      <c r="B102" s="28"/>
      <c r="C102" s="28"/>
      <c r="D102" s="28">
        <v>922</v>
      </c>
      <c r="E102" s="28"/>
      <c r="F102" s="28"/>
      <c r="G102" s="28">
        <f>G103</f>
        <v>10286.81</v>
      </c>
      <c r="H102" s="28"/>
      <c r="I102" s="28">
        <f>I103</f>
        <v>0</v>
      </c>
      <c r="J102" s="28"/>
      <c r="K102" s="28"/>
      <c r="L102" s="28"/>
    </row>
    <row r="103" spans="2:12" hidden="1" x14ac:dyDescent="0.25">
      <c r="B103" s="28"/>
      <c r="C103" s="28"/>
      <c r="D103" s="28"/>
      <c r="E103" s="28">
        <v>9222</v>
      </c>
      <c r="F103" s="28" t="s">
        <v>184</v>
      </c>
      <c r="G103" s="28">
        <v>10286.81</v>
      </c>
      <c r="H103" s="28"/>
      <c r="I103" s="28"/>
      <c r="J103" s="28"/>
      <c r="K103" s="28"/>
      <c r="L103" s="28"/>
    </row>
  </sheetData>
  <mergeCells count="7">
    <mergeCell ref="B8:F8"/>
    <mergeCell ref="B9:F9"/>
    <mergeCell ref="B34:F34"/>
    <mergeCell ref="B35:F35"/>
    <mergeCell ref="B2:L2"/>
    <mergeCell ref="B4:L4"/>
    <mergeCell ref="B6:L6"/>
  </mergeCells>
  <pageMargins left="0.7" right="0.7" top="0.75" bottom="0.75" header="0.3" footer="0.3"/>
  <pageSetup paperSize="9" scale="6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71EDE-4946-4933-8360-92C47633297B}">
  <dimension ref="B4:L9"/>
  <sheetViews>
    <sheetView workbookViewId="0">
      <selection activeCell="J10" sqref="J10"/>
    </sheetView>
  </sheetViews>
  <sheetFormatPr defaultRowHeight="15" x14ac:dyDescent="0.25"/>
  <cols>
    <col min="7" max="7" width="13" customWidth="1"/>
    <col min="8" max="8" width="13.7109375" customWidth="1"/>
    <col min="10" max="10" width="11.7109375" bestFit="1" customWidth="1"/>
    <col min="14" max="14" width="12.140625" customWidth="1"/>
  </cols>
  <sheetData>
    <row r="4" spans="2:12" ht="15.75" x14ac:dyDescent="0.25"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</row>
    <row r="5" spans="2:12" ht="15.75" x14ac:dyDescent="0.25">
      <c r="B5" s="140" t="s">
        <v>161</v>
      </c>
      <c r="C5" s="140"/>
      <c r="D5" s="140"/>
      <c r="E5" s="140"/>
      <c r="F5" s="140"/>
      <c r="G5" s="140"/>
      <c r="H5" s="140"/>
      <c r="I5" s="140"/>
      <c r="J5" s="140"/>
      <c r="K5" s="140"/>
      <c r="L5" s="140"/>
    </row>
    <row r="6" spans="2:12" ht="18" x14ac:dyDescent="0.25">
      <c r="B6" s="2"/>
      <c r="C6" s="2"/>
      <c r="D6" s="2"/>
      <c r="E6" s="2"/>
      <c r="F6" s="2"/>
      <c r="G6" s="2"/>
      <c r="H6" s="2"/>
      <c r="I6" s="2"/>
      <c r="J6" s="3"/>
      <c r="K6" s="3"/>
      <c r="L6" s="3"/>
    </row>
    <row r="7" spans="2:12" ht="51" x14ac:dyDescent="0.25">
      <c r="B7" s="134" t="s">
        <v>6</v>
      </c>
      <c r="C7" s="135"/>
      <c r="D7" s="135"/>
      <c r="E7" s="135"/>
      <c r="F7" s="136"/>
      <c r="G7" s="72" t="s">
        <v>206</v>
      </c>
      <c r="H7" s="71" t="s">
        <v>203</v>
      </c>
      <c r="I7" s="71" t="s">
        <v>204</v>
      </c>
      <c r="J7" s="72" t="s">
        <v>183</v>
      </c>
      <c r="K7" s="73" t="s">
        <v>16</v>
      </c>
      <c r="L7" s="73" t="s">
        <v>34</v>
      </c>
    </row>
    <row r="8" spans="2:12" x14ac:dyDescent="0.25">
      <c r="B8" s="74"/>
      <c r="C8" s="75"/>
      <c r="D8" s="75"/>
      <c r="E8" s="75">
        <v>1</v>
      </c>
      <c r="F8" s="76"/>
      <c r="G8" s="76">
        <v>2</v>
      </c>
      <c r="H8" s="76">
        <v>3</v>
      </c>
      <c r="I8" s="76">
        <v>4</v>
      </c>
      <c r="J8" s="76">
        <v>5</v>
      </c>
      <c r="K8" s="76" t="s">
        <v>18</v>
      </c>
      <c r="L8" s="76" t="s">
        <v>19</v>
      </c>
    </row>
    <row r="9" spans="2:12" ht="15" customHeight="1" x14ac:dyDescent="0.25">
      <c r="B9" s="6"/>
      <c r="C9" s="57" t="s">
        <v>163</v>
      </c>
      <c r="D9" s="141" t="s">
        <v>162</v>
      </c>
      <c r="E9" s="142"/>
      <c r="F9" s="143"/>
      <c r="G9" s="45">
        <v>1928841.64</v>
      </c>
      <c r="H9" s="4"/>
      <c r="I9" s="4"/>
      <c r="J9" s="48">
        <v>2163480.19</v>
      </c>
      <c r="K9" s="53">
        <f>J9/G9</f>
        <v>1.1216473893626644</v>
      </c>
      <c r="L9" s="53"/>
    </row>
  </sheetData>
  <mergeCells count="4">
    <mergeCell ref="B4:L4"/>
    <mergeCell ref="B5:L5"/>
    <mergeCell ref="B7:F7"/>
    <mergeCell ref="D9:F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L18"/>
  <sheetViews>
    <sheetView workbookViewId="0">
      <selection activeCell="K11" sqref="K1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2:12" ht="15.75" customHeight="1" x14ac:dyDescent="0.25">
      <c r="B2" s="140" t="s">
        <v>11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</row>
    <row r="3" spans="2:12" ht="18" x14ac:dyDescent="0.25">
      <c r="B3" s="2"/>
      <c r="C3" s="2"/>
      <c r="D3" s="2"/>
      <c r="E3" s="2"/>
      <c r="F3" s="2"/>
      <c r="G3" s="2"/>
      <c r="H3" s="2"/>
      <c r="I3" s="2"/>
      <c r="J3" s="3"/>
      <c r="K3" s="3"/>
      <c r="L3" s="3"/>
    </row>
    <row r="4" spans="2:12" ht="18" customHeight="1" x14ac:dyDescent="0.25">
      <c r="B4" s="140" t="s">
        <v>50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</row>
    <row r="5" spans="2:12" ht="15.75" customHeight="1" x14ac:dyDescent="0.25">
      <c r="B5" s="140" t="s">
        <v>28</v>
      </c>
      <c r="C5" s="140"/>
      <c r="D5" s="140"/>
      <c r="E5" s="140"/>
      <c r="F5" s="140"/>
      <c r="G5" s="140"/>
      <c r="H5" s="140"/>
      <c r="I5" s="140"/>
      <c r="J5" s="140"/>
      <c r="K5" s="140"/>
      <c r="L5" s="140"/>
    </row>
    <row r="6" spans="2:12" ht="18" x14ac:dyDescent="0.25">
      <c r="B6" s="2"/>
      <c r="C6" s="2"/>
      <c r="D6" s="2"/>
      <c r="E6" s="2"/>
      <c r="F6" s="2"/>
      <c r="G6" s="2"/>
      <c r="H6" s="2"/>
      <c r="I6" s="2"/>
      <c r="J6" s="3"/>
      <c r="K6" s="3"/>
      <c r="L6" s="3"/>
    </row>
    <row r="7" spans="2:12" ht="25.5" customHeight="1" x14ac:dyDescent="0.25">
      <c r="B7" s="134" t="s">
        <v>6</v>
      </c>
      <c r="C7" s="135"/>
      <c r="D7" s="135"/>
      <c r="E7" s="135"/>
      <c r="F7" s="136"/>
      <c r="G7" s="72" t="s">
        <v>183</v>
      </c>
      <c r="H7" s="71" t="s">
        <v>175</v>
      </c>
      <c r="I7" s="71" t="s">
        <v>176</v>
      </c>
      <c r="J7" s="72" t="s">
        <v>182</v>
      </c>
      <c r="K7" s="73" t="s">
        <v>16</v>
      </c>
      <c r="L7" s="73" t="s">
        <v>34</v>
      </c>
    </row>
    <row r="8" spans="2:12" s="27" customFormat="1" ht="11.25" x14ac:dyDescent="0.2">
      <c r="B8" s="74"/>
      <c r="C8" s="75"/>
      <c r="D8" s="75"/>
      <c r="E8" s="75">
        <v>1</v>
      </c>
      <c r="F8" s="76"/>
      <c r="G8" s="76">
        <v>2</v>
      </c>
      <c r="H8" s="76">
        <v>3</v>
      </c>
      <c r="I8" s="76">
        <v>4</v>
      </c>
      <c r="J8" s="76">
        <v>5</v>
      </c>
      <c r="K8" s="76" t="s">
        <v>18</v>
      </c>
      <c r="L8" s="76" t="s">
        <v>19</v>
      </c>
    </row>
    <row r="9" spans="2:12" ht="25.5" x14ac:dyDescent="0.25">
      <c r="B9" s="6">
        <v>8</v>
      </c>
      <c r="C9" s="6"/>
      <c r="D9" s="6"/>
      <c r="E9" s="6"/>
      <c r="F9" s="6" t="s">
        <v>8</v>
      </c>
      <c r="G9" s="4"/>
      <c r="H9" s="4"/>
      <c r="I9" s="4"/>
      <c r="J9" s="28"/>
      <c r="K9" s="28"/>
      <c r="L9" s="28"/>
    </row>
    <row r="10" spans="2:12" x14ac:dyDescent="0.25">
      <c r="B10" s="6"/>
      <c r="C10" s="10">
        <v>84</v>
      </c>
      <c r="D10" s="10"/>
      <c r="E10" s="10"/>
      <c r="F10" s="10" t="s">
        <v>13</v>
      </c>
      <c r="G10" s="4"/>
      <c r="H10" s="4"/>
      <c r="I10" s="4"/>
      <c r="J10" s="28"/>
      <c r="K10" s="28"/>
      <c r="L10" s="28"/>
    </row>
    <row r="11" spans="2:12" ht="51" x14ac:dyDescent="0.25">
      <c r="B11" s="7"/>
      <c r="C11" s="7"/>
      <c r="D11" s="7">
        <v>841</v>
      </c>
      <c r="E11" s="7"/>
      <c r="F11" s="29" t="s">
        <v>29</v>
      </c>
      <c r="G11" s="4"/>
      <c r="H11" s="4"/>
      <c r="I11" s="4"/>
      <c r="J11" s="28"/>
      <c r="K11" s="28"/>
      <c r="L11" s="28"/>
    </row>
    <row r="12" spans="2:12" ht="25.5" x14ac:dyDescent="0.25">
      <c r="B12" s="7"/>
      <c r="C12" s="7"/>
      <c r="D12" s="7"/>
      <c r="E12" s="7">
        <v>8413</v>
      </c>
      <c r="F12" s="29" t="s">
        <v>30</v>
      </c>
      <c r="G12" s="4"/>
      <c r="H12" s="4"/>
      <c r="I12" s="4"/>
      <c r="J12" s="28"/>
      <c r="K12" s="28"/>
      <c r="L12" s="28"/>
    </row>
    <row r="13" spans="2:12" x14ac:dyDescent="0.25">
      <c r="B13" s="7"/>
      <c r="C13" s="7"/>
      <c r="D13" s="7"/>
      <c r="E13" s="8" t="s">
        <v>23</v>
      </c>
      <c r="F13" s="12"/>
      <c r="G13" s="4"/>
      <c r="H13" s="4"/>
      <c r="I13" s="4"/>
      <c r="J13" s="28"/>
      <c r="K13" s="28"/>
      <c r="L13" s="28"/>
    </row>
    <row r="14" spans="2:12" ht="25.5" x14ac:dyDescent="0.25">
      <c r="B14" s="9">
        <v>5</v>
      </c>
      <c r="C14" s="9"/>
      <c r="D14" s="9"/>
      <c r="E14" s="9"/>
      <c r="F14" s="21" t="s">
        <v>9</v>
      </c>
      <c r="G14" s="4"/>
      <c r="H14" s="4"/>
      <c r="I14" s="4"/>
      <c r="J14" s="28"/>
      <c r="K14" s="28"/>
      <c r="L14" s="28"/>
    </row>
    <row r="15" spans="2:12" ht="25.5" x14ac:dyDescent="0.25">
      <c r="B15" s="10"/>
      <c r="C15" s="10">
        <v>54</v>
      </c>
      <c r="D15" s="10"/>
      <c r="E15" s="10"/>
      <c r="F15" s="22" t="s">
        <v>14</v>
      </c>
      <c r="G15" s="4"/>
      <c r="H15" s="4"/>
      <c r="I15" s="5"/>
      <c r="J15" s="28"/>
      <c r="K15" s="28"/>
      <c r="L15" s="28"/>
    </row>
    <row r="16" spans="2:12" ht="63.75" x14ac:dyDescent="0.25">
      <c r="B16" s="10"/>
      <c r="C16" s="10"/>
      <c r="D16" s="10">
        <v>541</v>
      </c>
      <c r="E16" s="29"/>
      <c r="F16" s="29" t="s">
        <v>31</v>
      </c>
      <c r="G16" s="4"/>
      <c r="H16" s="4"/>
      <c r="I16" s="5"/>
      <c r="J16" s="28"/>
      <c r="K16" s="28"/>
      <c r="L16" s="28"/>
    </row>
    <row r="17" spans="2:12" ht="38.25" x14ac:dyDescent="0.25">
      <c r="B17" s="10"/>
      <c r="C17" s="10"/>
      <c r="D17" s="10"/>
      <c r="E17" s="29">
        <v>5413</v>
      </c>
      <c r="F17" s="29" t="s">
        <v>32</v>
      </c>
      <c r="G17" s="4"/>
      <c r="H17" s="4"/>
      <c r="I17" s="5"/>
      <c r="J17" s="28"/>
      <c r="K17" s="28"/>
      <c r="L17" s="28"/>
    </row>
    <row r="18" spans="2:12" x14ac:dyDescent="0.25">
      <c r="B18" s="11" t="s">
        <v>15</v>
      </c>
      <c r="C18" s="9"/>
      <c r="D18" s="9"/>
      <c r="E18" s="9"/>
      <c r="F18" s="21" t="s">
        <v>23</v>
      </c>
      <c r="G18" s="4"/>
      <c r="H18" s="4"/>
      <c r="I18" s="4"/>
      <c r="J18" s="28"/>
      <c r="K18" s="28"/>
      <c r="L18" s="28"/>
    </row>
  </sheetData>
  <mergeCells count="4">
    <mergeCell ref="B7:F7"/>
    <mergeCell ref="B2:L2"/>
    <mergeCell ref="B4:L4"/>
    <mergeCell ref="B5:L5"/>
  </mergeCells>
  <pageMargins left="0.7" right="0.7" top="0.75" bottom="0.75" header="0.3" footer="0.3"/>
  <pageSetup paperSize="9" scale="6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46"/>
  <sheetViews>
    <sheetView tabSelected="1" topLeftCell="A19" workbookViewId="0">
      <selection activeCell="K29" sqref="K29"/>
    </sheetView>
  </sheetViews>
  <sheetFormatPr defaultRowHeight="15" x14ac:dyDescent="0.25"/>
  <cols>
    <col min="1" max="1" width="4.42578125" style="33" customWidth="1"/>
    <col min="2" max="2" width="7.42578125" style="33" bestFit="1" customWidth="1"/>
    <col min="3" max="3" width="13.5703125" style="33" customWidth="1"/>
    <col min="4" max="4" width="8" style="101" customWidth="1"/>
    <col min="5" max="5" width="48.85546875" style="33" customWidth="1"/>
    <col min="6" max="9" width="20.7109375" style="33" customWidth="1"/>
  </cols>
  <sheetData>
    <row r="1" spans="1:9" ht="18" customHeight="1" x14ac:dyDescent="0.25">
      <c r="B1" s="144" t="s">
        <v>10</v>
      </c>
      <c r="C1" s="145"/>
      <c r="D1" s="145"/>
      <c r="E1" s="145"/>
      <c r="F1" s="145"/>
      <c r="G1" s="145"/>
      <c r="H1" s="145"/>
      <c r="I1" s="145"/>
    </row>
    <row r="2" spans="1:9" ht="18" x14ac:dyDescent="0.25">
      <c r="B2" s="62"/>
      <c r="C2" s="62"/>
      <c r="D2" s="79"/>
      <c r="E2" s="62"/>
      <c r="F2" s="62"/>
      <c r="G2" s="62"/>
      <c r="H2" s="62"/>
      <c r="I2" s="80"/>
    </row>
    <row r="3" spans="1:9" ht="15.75" x14ac:dyDescent="0.25">
      <c r="B3" s="146" t="s">
        <v>49</v>
      </c>
      <c r="C3" s="146"/>
      <c r="D3" s="146"/>
      <c r="E3" s="146"/>
      <c r="F3" s="146"/>
      <c r="G3" s="146"/>
      <c r="H3" s="146"/>
      <c r="I3" s="146"/>
    </row>
    <row r="4" spans="1:9" ht="15.75" x14ac:dyDescent="0.25">
      <c r="B4" s="81"/>
      <c r="C4" s="81"/>
      <c r="D4" s="82"/>
      <c r="E4" s="81"/>
      <c r="F4" s="81"/>
      <c r="G4" s="63"/>
      <c r="H4" s="63"/>
      <c r="I4" s="63"/>
    </row>
    <row r="5" spans="1:9" ht="25.5" x14ac:dyDescent="0.25">
      <c r="B5" s="147" t="s">
        <v>6</v>
      </c>
      <c r="C5" s="148"/>
      <c r="D5" s="148"/>
      <c r="E5" s="149"/>
      <c r="F5" s="83" t="s">
        <v>203</v>
      </c>
      <c r="G5" s="83" t="s">
        <v>204</v>
      </c>
      <c r="H5" s="84" t="s">
        <v>205</v>
      </c>
      <c r="I5" s="83" t="s">
        <v>34</v>
      </c>
    </row>
    <row r="6" spans="1:9" s="27" customFormat="1" ht="11.25" x14ac:dyDescent="0.2">
      <c r="A6" s="85"/>
      <c r="B6" s="150">
        <v>1</v>
      </c>
      <c r="C6" s="151"/>
      <c r="D6" s="151"/>
      <c r="E6" s="152"/>
      <c r="F6" s="78">
        <v>2</v>
      </c>
      <c r="G6" s="78">
        <v>3</v>
      </c>
      <c r="H6" s="78">
        <v>4</v>
      </c>
      <c r="I6" s="78" t="s">
        <v>33</v>
      </c>
    </row>
    <row r="7" spans="1:9" x14ac:dyDescent="0.25">
      <c r="B7" s="86"/>
      <c r="C7" s="86"/>
      <c r="D7" s="87"/>
      <c r="E7" s="88" t="s">
        <v>212</v>
      </c>
      <c r="F7" s="64">
        <f>F8+F41+F65</f>
        <v>2094897.85</v>
      </c>
      <c r="G7" s="64">
        <f>G8+G41+G65</f>
        <v>2301540.44</v>
      </c>
      <c r="H7" s="64">
        <f>H8+H41+H65</f>
        <v>2296887.36</v>
      </c>
      <c r="I7" s="89">
        <f>H7/G7</f>
        <v>0.99797827580209708</v>
      </c>
    </row>
    <row r="8" spans="1:9" ht="26.25" x14ac:dyDescent="0.25">
      <c r="B8" s="90"/>
      <c r="C8" s="90" t="s">
        <v>108</v>
      </c>
      <c r="D8" s="60" t="s">
        <v>109</v>
      </c>
      <c r="E8" s="61" t="s">
        <v>110</v>
      </c>
      <c r="F8" s="65">
        <f>SUM(F9:F39)</f>
        <v>107982.85</v>
      </c>
      <c r="G8" s="65">
        <f>SUM(G9:G40)</f>
        <v>139000</v>
      </c>
      <c r="H8" s="65">
        <f>SUM(H9:H40)</f>
        <v>137846.86999999997</v>
      </c>
      <c r="I8" s="91">
        <f>H8/G8</f>
        <v>0.99170410071942416</v>
      </c>
    </row>
    <row r="9" spans="1:9" x14ac:dyDescent="0.25">
      <c r="B9" s="92"/>
      <c r="C9" s="92"/>
      <c r="D9" s="58" t="s">
        <v>111</v>
      </c>
      <c r="E9" s="59" t="s">
        <v>27</v>
      </c>
      <c r="F9" s="66">
        <v>4778</v>
      </c>
      <c r="G9" s="66">
        <v>6778</v>
      </c>
      <c r="H9" s="66">
        <v>6043.38</v>
      </c>
      <c r="I9" s="93">
        <f>H9/G9</f>
        <v>0.8916169961640602</v>
      </c>
    </row>
    <row r="10" spans="1:9" x14ac:dyDescent="0.25">
      <c r="B10" s="92"/>
      <c r="C10" s="92"/>
      <c r="D10" s="58" t="s">
        <v>112</v>
      </c>
      <c r="E10" s="59" t="s">
        <v>103</v>
      </c>
      <c r="F10" s="66">
        <v>0</v>
      </c>
      <c r="G10" s="66">
        <v>0</v>
      </c>
      <c r="H10" s="66">
        <v>0</v>
      </c>
      <c r="I10" s="93" t="e">
        <f t="shared" ref="I10:I140" si="0">H10/G10</f>
        <v>#DIV/0!</v>
      </c>
    </row>
    <row r="11" spans="1:9" x14ac:dyDescent="0.25">
      <c r="B11" s="92"/>
      <c r="C11" s="92"/>
      <c r="D11" s="58" t="s">
        <v>113</v>
      </c>
      <c r="E11" s="59" t="s">
        <v>101</v>
      </c>
      <c r="F11" s="66">
        <v>12000</v>
      </c>
      <c r="G11" s="66">
        <v>16900</v>
      </c>
      <c r="H11" s="66">
        <v>16874.88</v>
      </c>
      <c r="I11" s="93">
        <f t="shared" si="0"/>
        <v>0.99851360946745571</v>
      </c>
    </row>
    <row r="12" spans="1:9" x14ac:dyDescent="0.25">
      <c r="B12" s="92"/>
      <c r="C12" s="92"/>
      <c r="D12" s="58" t="s">
        <v>148</v>
      </c>
      <c r="E12" s="59" t="s">
        <v>100</v>
      </c>
      <c r="F12" s="66">
        <v>1327</v>
      </c>
      <c r="G12" s="66">
        <v>1327</v>
      </c>
      <c r="H12" s="66">
        <v>1326.92</v>
      </c>
      <c r="I12" s="93">
        <f t="shared" si="0"/>
        <v>0.99993971363978906</v>
      </c>
    </row>
    <row r="13" spans="1:9" x14ac:dyDescent="0.25">
      <c r="B13" s="92"/>
      <c r="C13" s="92"/>
      <c r="D13" s="58" t="s">
        <v>114</v>
      </c>
      <c r="E13" s="59" t="s">
        <v>99</v>
      </c>
      <c r="F13" s="66">
        <v>34329.85</v>
      </c>
      <c r="G13" s="66">
        <v>32901</v>
      </c>
      <c r="H13" s="66">
        <v>32022.83</v>
      </c>
      <c r="I13" s="93">
        <f t="shared" si="0"/>
        <v>0.97330871402085051</v>
      </c>
    </row>
    <row r="14" spans="1:9" x14ac:dyDescent="0.25">
      <c r="B14" s="92"/>
      <c r="C14" s="92"/>
      <c r="D14" s="58" t="s">
        <v>115</v>
      </c>
      <c r="E14" s="59" t="s">
        <v>98</v>
      </c>
      <c r="F14" s="66">
        <v>3000</v>
      </c>
      <c r="G14" s="66">
        <v>4800</v>
      </c>
      <c r="H14" s="66">
        <v>4008.77</v>
      </c>
      <c r="I14" s="93">
        <f t="shared" si="0"/>
        <v>0.83516041666666663</v>
      </c>
    </row>
    <row r="15" spans="1:9" x14ac:dyDescent="0.25">
      <c r="B15" s="92"/>
      <c r="C15" s="92"/>
      <c r="D15" s="58" t="s">
        <v>185</v>
      </c>
      <c r="E15" s="59" t="s">
        <v>186</v>
      </c>
      <c r="F15" s="66">
        <v>3000</v>
      </c>
      <c r="G15" s="66">
        <v>3000</v>
      </c>
      <c r="H15" s="66">
        <v>2999.57</v>
      </c>
      <c r="I15" s="93">
        <f t="shared" si="0"/>
        <v>0.99985666666666673</v>
      </c>
    </row>
    <row r="16" spans="1:9" x14ac:dyDescent="0.25">
      <c r="B16" s="92"/>
      <c r="C16" s="92"/>
      <c r="D16" s="58">
        <v>3227</v>
      </c>
      <c r="E16" s="59" t="s">
        <v>187</v>
      </c>
      <c r="F16" s="66">
        <v>664</v>
      </c>
      <c r="G16" s="66">
        <v>234</v>
      </c>
      <c r="H16" s="66">
        <v>188.27</v>
      </c>
      <c r="I16" s="93">
        <f t="shared" si="0"/>
        <v>0.80457264957264962</v>
      </c>
    </row>
    <row r="17" spans="2:9" x14ac:dyDescent="0.25">
      <c r="B17" s="92"/>
      <c r="C17" s="92"/>
      <c r="D17" s="58" t="s">
        <v>116</v>
      </c>
      <c r="E17" s="59" t="s">
        <v>94</v>
      </c>
      <c r="F17" s="66">
        <v>4800</v>
      </c>
      <c r="G17" s="66">
        <v>7230</v>
      </c>
      <c r="H17" s="66">
        <v>7697.54</v>
      </c>
      <c r="I17" s="93">
        <f t="shared" si="0"/>
        <v>1.0646666666666667</v>
      </c>
    </row>
    <row r="18" spans="2:9" x14ac:dyDescent="0.25">
      <c r="B18" s="92"/>
      <c r="C18" s="92"/>
      <c r="D18" s="58" t="s">
        <v>117</v>
      </c>
      <c r="E18" s="59" t="s">
        <v>93</v>
      </c>
      <c r="F18" s="66">
        <v>9194</v>
      </c>
      <c r="G18" s="66">
        <v>6400</v>
      </c>
      <c r="H18" s="66">
        <v>8097.83</v>
      </c>
      <c r="I18" s="93">
        <f t="shared" si="0"/>
        <v>1.2652859375000001</v>
      </c>
    </row>
    <row r="19" spans="2:9" x14ac:dyDescent="0.25">
      <c r="B19" s="92"/>
      <c r="C19" s="92"/>
      <c r="D19" s="58" t="s">
        <v>188</v>
      </c>
      <c r="E19" s="59" t="s">
        <v>92</v>
      </c>
      <c r="F19" s="66">
        <v>604</v>
      </c>
      <c r="G19" s="66">
        <v>0</v>
      </c>
      <c r="H19" s="66">
        <v>0</v>
      </c>
      <c r="I19" s="93" t="e">
        <f t="shared" si="0"/>
        <v>#DIV/0!</v>
      </c>
    </row>
    <row r="20" spans="2:9" x14ac:dyDescent="0.25">
      <c r="B20" s="92"/>
      <c r="C20" s="92"/>
      <c r="D20" s="58" t="s">
        <v>118</v>
      </c>
      <c r="E20" s="59" t="s">
        <v>91</v>
      </c>
      <c r="F20" s="66">
        <v>9556</v>
      </c>
      <c r="G20" s="66">
        <v>8200</v>
      </c>
      <c r="H20" s="66">
        <v>8612.4599999999991</v>
      </c>
      <c r="I20" s="93">
        <f t="shared" si="0"/>
        <v>1.0502999999999998</v>
      </c>
    </row>
    <row r="21" spans="2:9" x14ac:dyDescent="0.25">
      <c r="B21" s="92"/>
      <c r="C21" s="92"/>
      <c r="D21" s="58" t="s">
        <v>189</v>
      </c>
      <c r="E21" s="59" t="s">
        <v>190</v>
      </c>
      <c r="F21" s="66">
        <v>3716</v>
      </c>
      <c r="G21" s="66">
        <v>3966</v>
      </c>
      <c r="H21" s="66">
        <v>3926.68</v>
      </c>
      <c r="I21" s="93">
        <f t="shared" si="0"/>
        <v>0.9900857286938981</v>
      </c>
    </row>
    <row r="22" spans="2:9" x14ac:dyDescent="0.25">
      <c r="B22" s="92"/>
      <c r="C22" s="92"/>
      <c r="D22" s="58" t="s">
        <v>119</v>
      </c>
      <c r="E22" s="59" t="s">
        <v>90</v>
      </c>
      <c r="F22" s="66">
        <v>2654</v>
      </c>
      <c r="G22" s="66">
        <v>2400</v>
      </c>
      <c r="H22" s="66">
        <v>1723.14</v>
      </c>
      <c r="I22" s="93">
        <f t="shared" si="0"/>
        <v>0.71797500000000003</v>
      </c>
    </row>
    <row r="23" spans="2:9" x14ac:dyDescent="0.25">
      <c r="B23" s="92"/>
      <c r="C23" s="92"/>
      <c r="D23" s="58" t="s">
        <v>120</v>
      </c>
      <c r="E23" s="59" t="s">
        <v>89</v>
      </c>
      <c r="F23" s="66">
        <v>1327</v>
      </c>
      <c r="G23" s="66">
        <v>2727</v>
      </c>
      <c r="H23" s="66">
        <v>1675.2</v>
      </c>
      <c r="I23" s="93">
        <f t="shared" si="0"/>
        <v>0.6143014301430143</v>
      </c>
    </row>
    <row r="24" spans="2:9" x14ac:dyDescent="0.25">
      <c r="B24" s="92"/>
      <c r="C24" s="92"/>
      <c r="D24" s="58" t="s">
        <v>121</v>
      </c>
      <c r="E24" s="59" t="s">
        <v>88</v>
      </c>
      <c r="F24" s="66">
        <v>1725</v>
      </c>
      <c r="G24" s="66">
        <v>1075</v>
      </c>
      <c r="H24" s="66">
        <v>1239.57</v>
      </c>
      <c r="I24" s="93">
        <f t="shared" si="0"/>
        <v>1.1530883720930232</v>
      </c>
    </row>
    <row r="25" spans="2:9" x14ac:dyDescent="0.25">
      <c r="B25" s="92"/>
      <c r="C25" s="92"/>
      <c r="D25" s="58" t="s">
        <v>122</v>
      </c>
      <c r="E25" s="59" t="s">
        <v>87</v>
      </c>
      <c r="F25" s="66">
        <v>3199</v>
      </c>
      <c r="G25" s="66">
        <v>2399</v>
      </c>
      <c r="H25" s="66">
        <v>2861.23</v>
      </c>
      <c r="I25" s="93">
        <f t="shared" si="0"/>
        <v>1.1926761150479366</v>
      </c>
    </row>
    <row r="26" spans="2:9" x14ac:dyDescent="0.25">
      <c r="B26" s="92"/>
      <c r="C26" s="92"/>
      <c r="D26" s="58" t="s">
        <v>123</v>
      </c>
      <c r="E26" s="59" t="s">
        <v>86</v>
      </c>
      <c r="F26" s="66">
        <v>929</v>
      </c>
      <c r="G26" s="66">
        <v>904</v>
      </c>
      <c r="H26" s="66">
        <v>903.06</v>
      </c>
      <c r="I26" s="93">
        <f t="shared" si="0"/>
        <v>0.99896017699115036</v>
      </c>
    </row>
    <row r="27" spans="2:9" x14ac:dyDescent="0.25">
      <c r="B27" s="92"/>
      <c r="C27" s="92"/>
      <c r="D27" s="58" t="s">
        <v>124</v>
      </c>
      <c r="E27" s="59" t="s">
        <v>85</v>
      </c>
      <c r="F27" s="66">
        <v>664</v>
      </c>
      <c r="G27" s="66">
        <v>164</v>
      </c>
      <c r="H27" s="66">
        <v>81.98</v>
      </c>
      <c r="I27" s="93">
        <f t="shared" si="0"/>
        <v>0.4998780487804878</v>
      </c>
    </row>
    <row r="28" spans="2:9" x14ac:dyDescent="0.25">
      <c r="B28" s="92"/>
      <c r="C28" s="92"/>
      <c r="D28" s="58" t="s">
        <v>125</v>
      </c>
      <c r="E28" s="59" t="s">
        <v>84</v>
      </c>
      <c r="F28" s="66">
        <v>199</v>
      </c>
      <c r="G28" s="66">
        <v>177</v>
      </c>
      <c r="H28" s="66">
        <v>176.36</v>
      </c>
      <c r="I28" s="93">
        <f t="shared" si="0"/>
        <v>0.99638418079096058</v>
      </c>
    </row>
    <row r="29" spans="2:9" x14ac:dyDescent="0.25">
      <c r="B29" s="92"/>
      <c r="C29" s="92"/>
      <c r="D29" s="58" t="s">
        <v>191</v>
      </c>
      <c r="E29" s="59" t="s">
        <v>83</v>
      </c>
      <c r="F29" s="66">
        <v>117</v>
      </c>
      <c r="G29" s="66">
        <v>17</v>
      </c>
      <c r="H29" s="66">
        <v>3.81</v>
      </c>
      <c r="I29" s="93">
        <f t="shared" si="0"/>
        <v>0.22411764705882353</v>
      </c>
    </row>
    <row r="30" spans="2:9" x14ac:dyDescent="0.25">
      <c r="B30" s="92"/>
      <c r="C30" s="92"/>
      <c r="D30" s="58" t="s">
        <v>192</v>
      </c>
      <c r="E30" s="59" t="s">
        <v>82</v>
      </c>
      <c r="F30" s="66">
        <v>7300</v>
      </c>
      <c r="G30" s="66">
        <v>1</v>
      </c>
      <c r="H30" s="66">
        <v>0</v>
      </c>
      <c r="I30" s="93">
        <f t="shared" si="0"/>
        <v>0</v>
      </c>
    </row>
    <row r="31" spans="2:9" x14ac:dyDescent="0.25">
      <c r="B31" s="92"/>
      <c r="C31" s="92"/>
      <c r="D31" s="58">
        <v>3299</v>
      </c>
      <c r="E31" s="59" t="s">
        <v>81</v>
      </c>
      <c r="F31" s="66">
        <v>883</v>
      </c>
      <c r="G31" s="66">
        <v>883</v>
      </c>
      <c r="H31" s="66">
        <v>875.08</v>
      </c>
      <c r="I31" s="93">
        <f t="shared" si="0"/>
        <v>0.99103057757644397</v>
      </c>
    </row>
    <row r="32" spans="2:9" x14ac:dyDescent="0.25">
      <c r="B32" s="92"/>
      <c r="C32" s="92"/>
      <c r="D32" s="58">
        <v>3433</v>
      </c>
      <c r="E32" s="59" t="s">
        <v>77</v>
      </c>
      <c r="F32" s="66">
        <v>0</v>
      </c>
      <c r="G32" s="66">
        <v>0</v>
      </c>
      <c r="H32" s="66">
        <v>0</v>
      </c>
      <c r="I32" s="93" t="e">
        <f t="shared" si="0"/>
        <v>#DIV/0!</v>
      </c>
    </row>
    <row r="33" spans="2:9" x14ac:dyDescent="0.25">
      <c r="B33" s="92"/>
      <c r="C33" s="92"/>
      <c r="D33" s="58">
        <v>3434</v>
      </c>
      <c r="E33" s="59" t="s">
        <v>78</v>
      </c>
      <c r="F33" s="66">
        <v>2017</v>
      </c>
      <c r="G33" s="66">
        <v>1517</v>
      </c>
      <c r="H33" s="66">
        <v>1510.51</v>
      </c>
      <c r="I33" s="93">
        <f t="shared" si="0"/>
        <v>0.99572181938035598</v>
      </c>
    </row>
    <row r="34" spans="2:9" x14ac:dyDescent="0.25">
      <c r="B34" s="92"/>
      <c r="C34" s="92"/>
      <c r="D34" s="58" t="s">
        <v>126</v>
      </c>
      <c r="E34" s="59" t="s">
        <v>74</v>
      </c>
      <c r="F34" s="66">
        <v>0</v>
      </c>
      <c r="G34" s="66">
        <v>4690</v>
      </c>
      <c r="H34" s="66">
        <v>4690.97</v>
      </c>
      <c r="I34" s="93">
        <f t="shared" si="0"/>
        <v>1.0002068230277186</v>
      </c>
    </row>
    <row r="35" spans="2:9" x14ac:dyDescent="0.25">
      <c r="B35" s="92"/>
      <c r="C35" s="92"/>
      <c r="D35" s="58">
        <v>4223</v>
      </c>
      <c r="E35" s="59" t="s">
        <v>72</v>
      </c>
      <c r="F35" s="66">
        <v>0</v>
      </c>
      <c r="G35" s="66">
        <v>0</v>
      </c>
      <c r="H35" s="66">
        <v>1037.5</v>
      </c>
      <c r="I35" s="93" t="e">
        <f t="shared" si="0"/>
        <v>#DIV/0!</v>
      </c>
    </row>
    <row r="36" spans="2:9" x14ac:dyDescent="0.25">
      <c r="B36" s="92"/>
      <c r="C36" s="92"/>
      <c r="D36" s="58">
        <v>4225</v>
      </c>
      <c r="E36" s="59" t="s">
        <v>193</v>
      </c>
      <c r="F36" s="66">
        <v>0</v>
      </c>
      <c r="G36" s="66">
        <v>8992</v>
      </c>
      <c r="H36" s="66">
        <v>9427.5</v>
      </c>
      <c r="I36" s="93">
        <f t="shared" si="0"/>
        <v>1.0484319395017794</v>
      </c>
    </row>
    <row r="37" spans="2:9" x14ac:dyDescent="0.25">
      <c r="B37" s="92"/>
      <c r="C37" s="92"/>
      <c r="D37" s="58">
        <v>4226</v>
      </c>
      <c r="E37" s="59" t="s">
        <v>71</v>
      </c>
      <c r="F37" s="66">
        <v>0</v>
      </c>
      <c r="G37" s="66">
        <v>910</v>
      </c>
      <c r="H37" s="66">
        <v>0</v>
      </c>
      <c r="I37" s="93">
        <f t="shared" si="0"/>
        <v>0</v>
      </c>
    </row>
    <row r="38" spans="2:9" x14ac:dyDescent="0.25">
      <c r="B38" s="92"/>
      <c r="C38" s="92"/>
      <c r="D38" s="58" t="s">
        <v>127</v>
      </c>
      <c r="E38" s="59" t="s">
        <v>68</v>
      </c>
      <c r="F38" s="66">
        <v>0</v>
      </c>
      <c r="G38" s="66">
        <v>658</v>
      </c>
      <c r="H38" s="66">
        <v>95.56</v>
      </c>
      <c r="I38" s="93">
        <f t="shared" si="0"/>
        <v>0.14522796352583586</v>
      </c>
    </row>
    <row r="39" spans="2:9" x14ac:dyDescent="0.25">
      <c r="B39" s="92"/>
      <c r="C39" s="92"/>
      <c r="D39" s="58" t="s">
        <v>128</v>
      </c>
      <c r="E39" s="59" t="s">
        <v>65</v>
      </c>
      <c r="F39" s="66">
        <v>0</v>
      </c>
      <c r="G39" s="66">
        <v>19750</v>
      </c>
      <c r="H39" s="66">
        <v>19746.27</v>
      </c>
      <c r="I39" s="93">
        <f t="shared" si="0"/>
        <v>0.99981113924050635</v>
      </c>
    </row>
    <row r="40" spans="2:9" x14ac:dyDescent="0.25">
      <c r="B40" s="92"/>
      <c r="C40" s="92"/>
      <c r="D40" s="58">
        <v>9222</v>
      </c>
      <c r="E40" s="59" t="s">
        <v>184</v>
      </c>
      <c r="F40" s="66">
        <v>0</v>
      </c>
      <c r="G40" s="66">
        <v>0</v>
      </c>
      <c r="H40" s="66">
        <v>0</v>
      </c>
      <c r="I40" s="93" t="e">
        <f t="shared" si="0"/>
        <v>#DIV/0!</v>
      </c>
    </row>
    <row r="41" spans="2:9" x14ac:dyDescent="0.25">
      <c r="B41" s="90"/>
      <c r="C41" s="90" t="s">
        <v>108</v>
      </c>
      <c r="D41" s="60" t="s">
        <v>129</v>
      </c>
      <c r="E41" s="61" t="s">
        <v>130</v>
      </c>
      <c r="F41" s="65">
        <f>SUM(F42:F64)</f>
        <v>1665538</v>
      </c>
      <c r="G41" s="65">
        <f>SUM(G42:G64)</f>
        <v>1814873</v>
      </c>
      <c r="H41" s="65">
        <f>SUM(H42:H64)</f>
        <v>1902904.55</v>
      </c>
      <c r="I41" s="91">
        <f t="shared" si="0"/>
        <v>1.048505625462498</v>
      </c>
    </row>
    <row r="42" spans="2:9" x14ac:dyDescent="0.25">
      <c r="B42" s="92"/>
      <c r="C42" s="92"/>
      <c r="D42" s="58" t="s">
        <v>131</v>
      </c>
      <c r="E42" s="59" t="s">
        <v>25</v>
      </c>
      <c r="F42" s="66">
        <v>1379052</v>
      </c>
      <c r="G42" s="66">
        <v>1494552</v>
      </c>
      <c r="H42" s="66">
        <v>1488434.35</v>
      </c>
      <c r="I42" s="93">
        <f t="shared" si="0"/>
        <v>0.99590669980034152</v>
      </c>
    </row>
    <row r="43" spans="2:9" x14ac:dyDescent="0.25">
      <c r="B43" s="92"/>
      <c r="C43" s="92"/>
      <c r="D43" s="58" t="s">
        <v>132</v>
      </c>
      <c r="E43" s="59" t="s">
        <v>107</v>
      </c>
      <c r="F43" s="66">
        <v>0</v>
      </c>
      <c r="G43" s="66">
        <v>0</v>
      </c>
      <c r="H43" s="66">
        <v>0</v>
      </c>
      <c r="I43" s="93" t="e">
        <f t="shared" si="0"/>
        <v>#DIV/0!</v>
      </c>
    </row>
    <row r="44" spans="2:9" x14ac:dyDescent="0.25">
      <c r="B44" s="92"/>
      <c r="C44" s="92"/>
      <c r="D44" s="58">
        <v>3121</v>
      </c>
      <c r="E44" s="59" t="s">
        <v>107</v>
      </c>
      <c r="F44" s="66">
        <v>46453</v>
      </c>
      <c r="G44" s="66">
        <v>60453</v>
      </c>
      <c r="H44" s="66">
        <v>55100</v>
      </c>
      <c r="I44" s="93">
        <f t="shared" si="0"/>
        <v>0.91145187170198338</v>
      </c>
    </row>
    <row r="45" spans="2:9" x14ac:dyDescent="0.25">
      <c r="B45" s="92"/>
      <c r="C45" s="92"/>
      <c r="D45" s="58" t="s">
        <v>133</v>
      </c>
      <c r="E45" s="59" t="s">
        <v>105</v>
      </c>
      <c r="F45" s="66">
        <v>226363</v>
      </c>
      <c r="G45" s="66">
        <v>247963</v>
      </c>
      <c r="H45" s="66">
        <v>236183.27</v>
      </c>
      <c r="I45" s="93">
        <f t="shared" si="0"/>
        <v>0.95249400112113491</v>
      </c>
    </row>
    <row r="46" spans="2:9" x14ac:dyDescent="0.25">
      <c r="B46" s="92"/>
      <c r="C46" s="92"/>
      <c r="D46" s="58" t="s">
        <v>134</v>
      </c>
      <c r="E46" s="59" t="s">
        <v>104</v>
      </c>
      <c r="F46" s="66">
        <v>6636</v>
      </c>
      <c r="G46" s="66">
        <v>3636</v>
      </c>
      <c r="H46" s="66">
        <v>10006.4</v>
      </c>
      <c r="I46" s="93">
        <f t="shared" si="0"/>
        <v>2.7520352035203519</v>
      </c>
    </row>
    <row r="47" spans="2:9" x14ac:dyDescent="0.25">
      <c r="B47" s="92"/>
      <c r="C47" s="92"/>
      <c r="D47" s="58">
        <v>3221</v>
      </c>
      <c r="E47" s="59" t="s">
        <v>101</v>
      </c>
      <c r="F47" s="66">
        <v>0</v>
      </c>
      <c r="G47" s="66">
        <v>0</v>
      </c>
      <c r="H47" s="66">
        <v>1298.07</v>
      </c>
      <c r="I47" s="93" t="e">
        <f t="shared" si="0"/>
        <v>#DIV/0!</v>
      </c>
    </row>
    <row r="48" spans="2:9" x14ac:dyDescent="0.25">
      <c r="B48" s="92"/>
      <c r="C48" s="92"/>
      <c r="D48" s="58">
        <v>3222</v>
      </c>
      <c r="E48" s="59" t="s">
        <v>100</v>
      </c>
      <c r="F48" s="66">
        <v>0</v>
      </c>
      <c r="G48" s="66">
        <v>0</v>
      </c>
      <c r="H48" s="66">
        <v>102646.2</v>
      </c>
      <c r="I48" s="93" t="e">
        <f t="shared" si="0"/>
        <v>#DIV/0!</v>
      </c>
    </row>
    <row r="49" spans="2:9" x14ac:dyDescent="0.25">
      <c r="B49" s="92"/>
      <c r="C49" s="92"/>
      <c r="D49" s="58">
        <v>3224</v>
      </c>
      <c r="E49" s="59" t="s">
        <v>98</v>
      </c>
      <c r="F49" s="66">
        <v>0</v>
      </c>
      <c r="G49" s="66">
        <v>0</v>
      </c>
      <c r="H49" s="66">
        <v>832.82</v>
      </c>
      <c r="I49" s="93" t="e">
        <f t="shared" si="0"/>
        <v>#DIV/0!</v>
      </c>
    </row>
    <row r="50" spans="2:9" x14ac:dyDescent="0.25">
      <c r="B50" s="92"/>
      <c r="C50" s="92"/>
      <c r="D50" s="58">
        <v>3225</v>
      </c>
      <c r="E50" s="59" t="s">
        <v>194</v>
      </c>
      <c r="F50" s="66">
        <v>0</v>
      </c>
      <c r="G50" s="66">
        <v>0</v>
      </c>
      <c r="H50" s="66"/>
      <c r="I50" s="93" t="e">
        <f t="shared" si="0"/>
        <v>#DIV/0!</v>
      </c>
    </row>
    <row r="51" spans="2:9" x14ac:dyDescent="0.25">
      <c r="B51" s="92"/>
      <c r="C51" s="92"/>
      <c r="D51" s="58">
        <v>3235</v>
      </c>
      <c r="E51" s="59" t="s">
        <v>190</v>
      </c>
      <c r="F51" s="66">
        <v>0</v>
      </c>
      <c r="G51" s="66">
        <v>0</v>
      </c>
      <c r="H51" s="66">
        <v>162.5</v>
      </c>
      <c r="I51" s="93" t="e">
        <f t="shared" si="0"/>
        <v>#DIV/0!</v>
      </c>
    </row>
    <row r="52" spans="2:9" x14ac:dyDescent="0.25">
      <c r="B52" s="92"/>
      <c r="C52" s="92"/>
      <c r="D52" s="58">
        <v>3236</v>
      </c>
      <c r="E52" s="59" t="s">
        <v>90</v>
      </c>
      <c r="F52" s="66">
        <v>1991</v>
      </c>
      <c r="G52" s="66">
        <v>1991</v>
      </c>
      <c r="H52" s="66">
        <v>0</v>
      </c>
      <c r="I52" s="93">
        <f t="shared" si="0"/>
        <v>0</v>
      </c>
    </row>
    <row r="53" spans="2:9" x14ac:dyDescent="0.25">
      <c r="B53" s="92"/>
      <c r="C53" s="92"/>
      <c r="D53" s="58">
        <v>3239</v>
      </c>
      <c r="E53" s="59" t="s">
        <v>87</v>
      </c>
      <c r="F53" s="66">
        <v>0</v>
      </c>
      <c r="G53" s="66">
        <v>0</v>
      </c>
      <c r="H53" s="66">
        <v>0</v>
      </c>
      <c r="I53" s="93" t="e">
        <f t="shared" si="0"/>
        <v>#DIV/0!</v>
      </c>
    </row>
    <row r="54" spans="2:9" x14ac:dyDescent="0.25">
      <c r="B54" s="92"/>
      <c r="C54" s="92"/>
      <c r="D54" s="58" t="s">
        <v>135</v>
      </c>
      <c r="E54" s="59" t="s">
        <v>136</v>
      </c>
      <c r="F54" s="66">
        <v>0</v>
      </c>
      <c r="G54" s="66">
        <v>0</v>
      </c>
      <c r="H54" s="66">
        <v>0</v>
      </c>
      <c r="I54" s="93" t="e">
        <f t="shared" si="0"/>
        <v>#DIV/0!</v>
      </c>
    </row>
    <row r="55" spans="2:9" x14ac:dyDescent="0.25">
      <c r="B55" s="92"/>
      <c r="C55" s="92"/>
      <c r="D55" s="58">
        <v>3292</v>
      </c>
      <c r="E55" s="59" t="s">
        <v>86</v>
      </c>
      <c r="F55" s="66">
        <v>0</v>
      </c>
      <c r="G55" s="66">
        <v>0</v>
      </c>
      <c r="H55" s="66">
        <v>0</v>
      </c>
      <c r="I55" s="93" t="e">
        <f t="shared" si="0"/>
        <v>#DIV/0!</v>
      </c>
    </row>
    <row r="56" spans="2:9" x14ac:dyDescent="0.25">
      <c r="B56" s="92"/>
      <c r="C56" s="92"/>
      <c r="D56" s="58">
        <v>3293</v>
      </c>
      <c r="E56" s="59" t="s">
        <v>85</v>
      </c>
      <c r="F56" s="66">
        <v>0</v>
      </c>
      <c r="G56" s="66">
        <v>0</v>
      </c>
      <c r="H56" s="66">
        <v>224.59</v>
      </c>
      <c r="I56" s="93"/>
    </row>
    <row r="57" spans="2:9" x14ac:dyDescent="0.25">
      <c r="B57" s="92"/>
      <c r="C57" s="92"/>
      <c r="D57" s="58">
        <v>3295</v>
      </c>
      <c r="E57" s="59" t="s">
        <v>83</v>
      </c>
      <c r="F57" s="66">
        <v>5043</v>
      </c>
      <c r="G57" s="66">
        <v>2543</v>
      </c>
      <c r="H57" s="66">
        <v>1033.2</v>
      </c>
      <c r="I57" s="93">
        <f t="shared" si="0"/>
        <v>0.40629178136059774</v>
      </c>
    </row>
    <row r="58" spans="2:9" x14ac:dyDescent="0.25">
      <c r="B58" s="92"/>
      <c r="C58" s="92"/>
      <c r="D58" s="58">
        <v>3296</v>
      </c>
      <c r="E58" s="59" t="s">
        <v>82</v>
      </c>
      <c r="F58" s="66">
        <v>0</v>
      </c>
      <c r="G58" s="66">
        <v>2520</v>
      </c>
      <c r="H58" s="66">
        <v>2517.08</v>
      </c>
      <c r="I58" s="93">
        <f t="shared" si="0"/>
        <v>0.99884126984126986</v>
      </c>
    </row>
    <row r="59" spans="2:9" x14ac:dyDescent="0.25">
      <c r="B59" s="92"/>
      <c r="C59" s="92"/>
      <c r="D59" s="58">
        <v>3433</v>
      </c>
      <c r="E59" s="59" t="s">
        <v>77</v>
      </c>
      <c r="F59" s="66">
        <v>0</v>
      </c>
      <c r="G59" s="66">
        <v>15</v>
      </c>
      <c r="H59" s="66">
        <v>14.9</v>
      </c>
      <c r="I59" s="93">
        <f t="shared" si="0"/>
        <v>0.9933333333333334</v>
      </c>
    </row>
    <row r="60" spans="2:9" x14ac:dyDescent="0.25">
      <c r="B60" s="92"/>
      <c r="C60" s="92"/>
      <c r="D60" s="58">
        <v>3434</v>
      </c>
      <c r="E60" s="59" t="s">
        <v>195</v>
      </c>
      <c r="F60" s="66">
        <v>0</v>
      </c>
      <c r="G60" s="66">
        <v>0</v>
      </c>
      <c r="H60" s="66">
        <v>0</v>
      </c>
      <c r="I60" s="93" t="e">
        <f t="shared" si="0"/>
        <v>#DIV/0!</v>
      </c>
    </row>
    <row r="61" spans="2:9" x14ac:dyDescent="0.25">
      <c r="B61" s="92"/>
      <c r="C61" s="92"/>
      <c r="D61" s="58">
        <v>3722</v>
      </c>
      <c r="E61" s="59" t="s">
        <v>196</v>
      </c>
      <c r="F61" s="66">
        <v>0</v>
      </c>
      <c r="G61" s="66">
        <v>1200</v>
      </c>
      <c r="H61" s="66">
        <v>1193.21</v>
      </c>
      <c r="I61" s="93">
        <f t="shared" si="0"/>
        <v>0.99434166666666668</v>
      </c>
    </row>
    <row r="62" spans="2:9" x14ac:dyDescent="0.25">
      <c r="B62" s="92"/>
      <c r="C62" s="92"/>
      <c r="D62" s="58">
        <v>3834</v>
      </c>
      <c r="E62" s="59" t="s">
        <v>207</v>
      </c>
      <c r="F62" s="66">
        <v>0</v>
      </c>
      <c r="G62" s="66">
        <v>0</v>
      </c>
      <c r="H62" s="66">
        <v>1257.96</v>
      </c>
      <c r="I62" s="93" t="e">
        <f t="shared" si="0"/>
        <v>#DIV/0!</v>
      </c>
    </row>
    <row r="63" spans="2:9" x14ac:dyDescent="0.25">
      <c r="B63" s="92"/>
      <c r="C63" s="92"/>
      <c r="D63" s="58">
        <v>4221</v>
      </c>
      <c r="E63" s="59" t="s">
        <v>74</v>
      </c>
      <c r="F63" s="66">
        <v>0</v>
      </c>
      <c r="G63" s="66">
        <v>0</v>
      </c>
      <c r="H63" s="66">
        <v>2000</v>
      </c>
      <c r="I63" s="93" t="e">
        <f t="shared" si="0"/>
        <v>#DIV/0!</v>
      </c>
    </row>
    <row r="64" spans="2:9" x14ac:dyDescent="0.25">
      <c r="B64" s="92"/>
      <c r="C64" s="92"/>
      <c r="D64" s="58">
        <v>9222</v>
      </c>
      <c r="E64" s="59" t="s">
        <v>184</v>
      </c>
      <c r="F64" s="66">
        <v>0</v>
      </c>
      <c r="G64" s="66">
        <v>0</v>
      </c>
      <c r="H64" s="66">
        <v>0</v>
      </c>
      <c r="I64" s="93" t="e">
        <f t="shared" si="0"/>
        <v>#DIV/0!</v>
      </c>
    </row>
    <row r="65" spans="2:9" ht="26.25" x14ac:dyDescent="0.25">
      <c r="B65" s="94"/>
      <c r="C65" s="94" t="s">
        <v>137</v>
      </c>
      <c r="D65" s="95" t="s">
        <v>138</v>
      </c>
      <c r="E65" s="96" t="s">
        <v>139</v>
      </c>
      <c r="F65" s="64">
        <f>F66+F113+F136+F141+F144</f>
        <v>321377</v>
      </c>
      <c r="G65" s="64">
        <f>G66+G113+G136+G141+G144</f>
        <v>347667.44</v>
      </c>
      <c r="H65" s="64">
        <f>H66+H113+H136+H141+H144</f>
        <v>256135.94</v>
      </c>
      <c r="I65" s="89">
        <f t="shared" si="0"/>
        <v>0.73672685598628396</v>
      </c>
    </row>
    <row r="66" spans="2:9" ht="26.25" x14ac:dyDescent="0.25">
      <c r="B66" s="97"/>
      <c r="C66" s="97" t="s">
        <v>140</v>
      </c>
      <c r="D66" s="98" t="s">
        <v>141</v>
      </c>
      <c r="E66" s="99" t="s">
        <v>142</v>
      </c>
      <c r="F66" s="67">
        <f>F67+F78+F96+F104+F111</f>
        <v>233607</v>
      </c>
      <c r="G66" s="67">
        <f>G67+G78+G104+G111+G96</f>
        <v>246697.44</v>
      </c>
      <c r="H66" s="67">
        <f>H67+H78+H104+H111+H96</f>
        <v>164927.47</v>
      </c>
      <c r="I66" s="100">
        <f t="shared" si="0"/>
        <v>0.66854147331241054</v>
      </c>
    </row>
    <row r="67" spans="2:9" x14ac:dyDescent="0.25">
      <c r="B67" s="90"/>
      <c r="C67" s="90" t="s">
        <v>108</v>
      </c>
      <c r="D67" s="60" t="s">
        <v>143</v>
      </c>
      <c r="E67" s="61" t="s">
        <v>144</v>
      </c>
      <c r="F67" s="65">
        <f>SUM(F68:F77)</f>
        <v>96238</v>
      </c>
      <c r="G67" s="65">
        <f>SUM(G68:G77)</f>
        <v>103640</v>
      </c>
      <c r="H67" s="65">
        <f>SUM(H68:H77)</f>
        <v>98986.19</v>
      </c>
      <c r="I67" s="91">
        <f t="shared" si="0"/>
        <v>0.95509639135468938</v>
      </c>
    </row>
    <row r="68" spans="2:9" x14ac:dyDescent="0.25">
      <c r="B68" s="92"/>
      <c r="C68" s="92"/>
      <c r="D68" s="58" t="s">
        <v>131</v>
      </c>
      <c r="E68" s="59" t="s">
        <v>25</v>
      </c>
      <c r="F68" s="66">
        <v>68093</v>
      </c>
      <c r="G68" s="66">
        <v>70993</v>
      </c>
      <c r="H68" s="66">
        <v>71953.83</v>
      </c>
      <c r="I68" s="93">
        <f t="shared" si="0"/>
        <v>1.013534151254349</v>
      </c>
    </row>
    <row r="69" spans="2:9" x14ac:dyDescent="0.25">
      <c r="B69" s="92"/>
      <c r="C69" s="92"/>
      <c r="D69" s="58" t="s">
        <v>132</v>
      </c>
      <c r="E69" s="59" t="s">
        <v>107</v>
      </c>
      <c r="F69" s="66">
        <v>1035</v>
      </c>
      <c r="G69" s="66">
        <v>2700</v>
      </c>
      <c r="H69" s="66">
        <v>2700</v>
      </c>
      <c r="I69" s="93">
        <f t="shared" si="0"/>
        <v>1</v>
      </c>
    </row>
    <row r="70" spans="2:9" x14ac:dyDescent="0.25">
      <c r="B70" s="92"/>
      <c r="C70" s="92"/>
      <c r="D70" s="58" t="s">
        <v>133</v>
      </c>
      <c r="E70" s="59" t="s">
        <v>105</v>
      </c>
      <c r="F70" s="66">
        <v>11183</v>
      </c>
      <c r="G70" s="66">
        <v>14020</v>
      </c>
      <c r="H70" s="66">
        <v>11062.36</v>
      </c>
      <c r="I70" s="93">
        <f t="shared" si="0"/>
        <v>0.78904136947218262</v>
      </c>
    </row>
    <row r="71" spans="2:9" x14ac:dyDescent="0.25">
      <c r="B71" s="92"/>
      <c r="C71" s="92"/>
      <c r="D71" s="58">
        <v>3211</v>
      </c>
      <c r="E71" s="59" t="s">
        <v>27</v>
      </c>
      <c r="F71" s="66">
        <v>0</v>
      </c>
      <c r="G71" s="66">
        <v>0</v>
      </c>
      <c r="H71" s="66">
        <v>0</v>
      </c>
      <c r="I71" s="93" t="e">
        <f t="shared" si="0"/>
        <v>#DIV/0!</v>
      </c>
    </row>
    <row r="72" spans="2:9" x14ac:dyDescent="0.25">
      <c r="B72" s="92"/>
      <c r="C72" s="92"/>
      <c r="D72" s="58">
        <v>3212</v>
      </c>
      <c r="E72" s="59" t="s">
        <v>104</v>
      </c>
      <c r="F72" s="66">
        <v>0</v>
      </c>
      <c r="G72" s="66">
        <v>0</v>
      </c>
      <c r="H72" s="66">
        <v>0</v>
      </c>
      <c r="I72" s="93" t="e">
        <f t="shared" si="0"/>
        <v>#DIV/0!</v>
      </c>
    </row>
    <row r="73" spans="2:9" x14ac:dyDescent="0.25">
      <c r="B73" s="92"/>
      <c r="C73" s="92"/>
      <c r="D73" s="58">
        <v>3221</v>
      </c>
      <c r="E73" s="59" t="s">
        <v>101</v>
      </c>
      <c r="F73" s="66">
        <v>2655</v>
      </c>
      <c r="G73" s="66">
        <v>2655</v>
      </c>
      <c r="H73" s="66">
        <v>0</v>
      </c>
      <c r="I73" s="93">
        <f t="shared" si="0"/>
        <v>0</v>
      </c>
    </row>
    <row r="74" spans="2:9" x14ac:dyDescent="0.25">
      <c r="B74" s="92"/>
      <c r="C74" s="92"/>
      <c r="D74" s="58">
        <v>3222</v>
      </c>
      <c r="E74" s="59" t="s">
        <v>100</v>
      </c>
      <c r="F74" s="66">
        <v>0</v>
      </c>
      <c r="G74" s="66">
        <v>0</v>
      </c>
      <c r="H74" s="66">
        <v>0</v>
      </c>
      <c r="I74" s="93" t="e">
        <f t="shared" si="0"/>
        <v>#DIV/0!</v>
      </c>
    </row>
    <row r="75" spans="2:9" x14ac:dyDescent="0.25">
      <c r="B75" s="92"/>
      <c r="C75" s="92"/>
      <c r="D75" s="58">
        <v>3292</v>
      </c>
      <c r="E75" s="59" t="s">
        <v>197</v>
      </c>
      <c r="F75" s="66">
        <v>0</v>
      </c>
      <c r="G75" s="66">
        <v>0</v>
      </c>
      <c r="H75" s="66">
        <v>0</v>
      </c>
      <c r="I75" s="93" t="e">
        <f>H75/G75</f>
        <v>#DIV/0!</v>
      </c>
    </row>
    <row r="76" spans="2:9" x14ac:dyDescent="0.25">
      <c r="B76" s="92"/>
      <c r="C76" s="92"/>
      <c r="D76" s="58">
        <v>3722</v>
      </c>
      <c r="E76" s="59" t="s">
        <v>177</v>
      </c>
      <c r="F76" s="66">
        <v>0</v>
      </c>
      <c r="G76" s="66">
        <v>0</v>
      </c>
      <c r="H76" s="66">
        <v>0</v>
      </c>
      <c r="I76" s="93" t="e">
        <f t="shared" si="0"/>
        <v>#DIV/0!</v>
      </c>
    </row>
    <row r="77" spans="2:9" x14ac:dyDescent="0.25">
      <c r="B77" s="92"/>
      <c r="C77" s="92"/>
      <c r="D77" s="58">
        <v>4221</v>
      </c>
      <c r="E77" s="59" t="s">
        <v>74</v>
      </c>
      <c r="F77" s="66">
        <v>13272</v>
      </c>
      <c r="G77" s="66">
        <v>13272</v>
      </c>
      <c r="H77" s="66">
        <v>13270</v>
      </c>
      <c r="I77" s="93">
        <f t="shared" ref="I77" si="1">H77/G77</f>
        <v>0.99984930681133211</v>
      </c>
    </row>
    <row r="78" spans="2:9" x14ac:dyDescent="0.25">
      <c r="B78" s="90"/>
      <c r="C78" s="90" t="s">
        <v>108</v>
      </c>
      <c r="D78" s="60" t="s">
        <v>146</v>
      </c>
      <c r="E78" s="61" t="s">
        <v>147</v>
      </c>
      <c r="F78" s="65">
        <f>SUM(F79:F95)</f>
        <v>94233</v>
      </c>
      <c r="G78" s="65">
        <f>SUM(G79:G95)</f>
        <v>100661.44</v>
      </c>
      <c r="H78" s="65">
        <f>SUM(H79:H95)</f>
        <v>28990.36</v>
      </c>
      <c r="I78" s="91">
        <f t="shared" si="0"/>
        <v>0.28799866165236659</v>
      </c>
    </row>
    <row r="79" spans="2:9" x14ac:dyDescent="0.25">
      <c r="B79" s="92"/>
      <c r="C79" s="92"/>
      <c r="D79" s="58">
        <v>3111</v>
      </c>
      <c r="E79" s="59" t="s">
        <v>25</v>
      </c>
      <c r="F79" s="66">
        <v>0</v>
      </c>
      <c r="G79" s="66">
        <v>0</v>
      </c>
      <c r="H79" s="66">
        <v>0</v>
      </c>
      <c r="I79" s="93" t="e">
        <f t="shared" si="0"/>
        <v>#DIV/0!</v>
      </c>
    </row>
    <row r="80" spans="2:9" x14ac:dyDescent="0.25">
      <c r="B80" s="92"/>
      <c r="C80" s="92"/>
      <c r="D80" s="58">
        <v>3132</v>
      </c>
      <c r="E80" s="59" t="s">
        <v>105</v>
      </c>
      <c r="F80" s="66">
        <v>0</v>
      </c>
      <c r="G80" s="66">
        <v>0</v>
      </c>
      <c r="H80" s="66">
        <v>0</v>
      </c>
      <c r="I80" s="93" t="e">
        <f t="shared" si="0"/>
        <v>#DIV/0!</v>
      </c>
    </row>
    <row r="81" spans="2:9" x14ac:dyDescent="0.25">
      <c r="B81" s="92"/>
      <c r="C81" s="92"/>
      <c r="D81" s="58">
        <v>3221</v>
      </c>
      <c r="E81" s="59" t="s">
        <v>101</v>
      </c>
      <c r="F81" s="66">
        <v>0</v>
      </c>
      <c r="G81" s="66">
        <v>0</v>
      </c>
      <c r="H81" s="66">
        <v>1361.26</v>
      </c>
      <c r="I81" s="93" t="e">
        <f t="shared" si="0"/>
        <v>#DIV/0!</v>
      </c>
    </row>
    <row r="82" spans="2:9" x14ac:dyDescent="0.25">
      <c r="B82" s="92"/>
      <c r="C82" s="92"/>
      <c r="D82" s="58" t="s">
        <v>148</v>
      </c>
      <c r="E82" s="59" t="s">
        <v>100</v>
      </c>
      <c r="F82" s="66">
        <v>92906</v>
      </c>
      <c r="G82" s="66">
        <v>99334.44</v>
      </c>
      <c r="H82" s="66">
        <v>17812.68</v>
      </c>
      <c r="I82" s="93">
        <f t="shared" si="0"/>
        <v>0.17932028408274109</v>
      </c>
    </row>
    <row r="83" spans="2:9" x14ac:dyDescent="0.25">
      <c r="B83" s="92"/>
      <c r="C83" s="92"/>
      <c r="D83" s="58">
        <v>3224</v>
      </c>
      <c r="E83" s="59" t="s">
        <v>98</v>
      </c>
      <c r="F83" s="66">
        <v>0</v>
      </c>
      <c r="G83" s="66">
        <v>0</v>
      </c>
      <c r="H83" s="66">
        <v>0</v>
      </c>
      <c r="I83" s="93" t="e">
        <f t="shared" si="0"/>
        <v>#DIV/0!</v>
      </c>
    </row>
    <row r="84" spans="2:9" x14ac:dyDescent="0.25">
      <c r="B84" s="92"/>
      <c r="C84" s="92"/>
      <c r="D84" s="58">
        <v>3231</v>
      </c>
      <c r="E84" s="59" t="s">
        <v>94</v>
      </c>
      <c r="F84" s="66">
        <v>0</v>
      </c>
      <c r="G84" s="66">
        <v>0</v>
      </c>
      <c r="H84" s="66">
        <v>0</v>
      </c>
      <c r="I84" s="93" t="e">
        <f t="shared" si="0"/>
        <v>#DIV/0!</v>
      </c>
    </row>
    <row r="85" spans="2:9" x14ac:dyDescent="0.25">
      <c r="B85" s="92"/>
      <c r="C85" s="92"/>
      <c r="D85" s="58">
        <v>3233</v>
      </c>
      <c r="E85" s="59" t="s">
        <v>92</v>
      </c>
      <c r="F85" s="66">
        <v>0</v>
      </c>
      <c r="G85" s="66">
        <v>0</v>
      </c>
      <c r="H85" s="66">
        <v>1063.1300000000001</v>
      </c>
      <c r="I85" s="93" t="e">
        <f t="shared" si="0"/>
        <v>#DIV/0!</v>
      </c>
    </row>
    <row r="86" spans="2:9" x14ac:dyDescent="0.25">
      <c r="B86" s="92"/>
      <c r="C86" s="92"/>
      <c r="D86" s="58">
        <v>3234</v>
      </c>
      <c r="E86" s="59" t="s">
        <v>91</v>
      </c>
      <c r="F86" s="66">
        <v>0</v>
      </c>
      <c r="G86" s="66">
        <v>0</v>
      </c>
      <c r="H86" s="66">
        <v>0</v>
      </c>
      <c r="I86" s="93" t="e">
        <f t="shared" si="0"/>
        <v>#DIV/0!</v>
      </c>
    </row>
    <row r="87" spans="2:9" x14ac:dyDescent="0.25">
      <c r="B87" s="92"/>
      <c r="C87" s="92"/>
      <c r="D87" s="58">
        <v>3238</v>
      </c>
      <c r="E87" s="59" t="s">
        <v>88</v>
      </c>
      <c r="F87" s="66">
        <v>0</v>
      </c>
      <c r="G87" s="66">
        <v>0</v>
      </c>
      <c r="H87" s="66">
        <v>0</v>
      </c>
      <c r="I87" s="93" t="e">
        <f t="shared" si="0"/>
        <v>#DIV/0!</v>
      </c>
    </row>
    <row r="88" spans="2:9" x14ac:dyDescent="0.25">
      <c r="B88" s="92"/>
      <c r="C88" s="92"/>
      <c r="D88" s="58">
        <v>3239</v>
      </c>
      <c r="E88" s="59" t="s">
        <v>87</v>
      </c>
      <c r="F88" s="66">
        <v>0</v>
      </c>
      <c r="G88" s="66">
        <v>0</v>
      </c>
      <c r="H88" s="66">
        <v>0</v>
      </c>
      <c r="I88" s="93" t="e">
        <f t="shared" si="0"/>
        <v>#DIV/0!</v>
      </c>
    </row>
    <row r="89" spans="2:9" x14ac:dyDescent="0.25">
      <c r="B89" s="92"/>
      <c r="C89" s="92"/>
      <c r="D89" s="58">
        <v>3292</v>
      </c>
      <c r="E89" s="59" t="s">
        <v>86</v>
      </c>
      <c r="F89" s="66">
        <v>0</v>
      </c>
      <c r="G89" s="66">
        <v>0</v>
      </c>
      <c r="H89" s="66">
        <v>2626.94</v>
      </c>
      <c r="I89" s="93" t="e">
        <f t="shared" si="0"/>
        <v>#DIV/0!</v>
      </c>
    </row>
    <row r="90" spans="2:9" x14ac:dyDescent="0.25">
      <c r="B90" s="92"/>
      <c r="C90" s="92"/>
      <c r="D90" s="58">
        <v>3296</v>
      </c>
      <c r="E90" s="59" t="s">
        <v>82</v>
      </c>
      <c r="F90" s="66">
        <v>0</v>
      </c>
      <c r="G90" s="66">
        <v>0</v>
      </c>
      <c r="H90" s="66">
        <v>0</v>
      </c>
      <c r="I90" s="93" t="e">
        <f t="shared" si="0"/>
        <v>#DIV/0!</v>
      </c>
    </row>
    <row r="91" spans="2:9" x14ac:dyDescent="0.25">
      <c r="B91" s="92"/>
      <c r="C91" s="92"/>
      <c r="D91" s="58">
        <v>3299</v>
      </c>
      <c r="E91" s="59" t="s">
        <v>81</v>
      </c>
      <c r="F91" s="66">
        <v>0</v>
      </c>
      <c r="G91" s="66">
        <v>0</v>
      </c>
      <c r="H91" s="66">
        <v>0</v>
      </c>
      <c r="I91" s="93" t="e">
        <f t="shared" si="0"/>
        <v>#DIV/0!</v>
      </c>
    </row>
    <row r="92" spans="2:9" x14ac:dyDescent="0.25">
      <c r="B92" s="92"/>
      <c r="C92" s="92"/>
      <c r="D92" s="58">
        <v>3722</v>
      </c>
      <c r="E92" s="59" t="s">
        <v>196</v>
      </c>
      <c r="F92" s="66">
        <v>0</v>
      </c>
      <c r="G92" s="66">
        <v>0</v>
      </c>
      <c r="H92" s="66">
        <v>0</v>
      </c>
      <c r="I92" s="93" t="e">
        <f t="shared" si="0"/>
        <v>#DIV/0!</v>
      </c>
    </row>
    <row r="93" spans="2:9" x14ac:dyDescent="0.25">
      <c r="B93" s="92"/>
      <c r="C93" s="92"/>
      <c r="D93" s="58">
        <v>3834</v>
      </c>
      <c r="E93" s="59" t="s">
        <v>207</v>
      </c>
      <c r="F93" s="66">
        <v>0</v>
      </c>
      <c r="G93" s="66">
        <v>0</v>
      </c>
      <c r="H93" s="66">
        <v>1105.68</v>
      </c>
      <c r="I93" s="93" t="e">
        <f t="shared" si="0"/>
        <v>#DIV/0!</v>
      </c>
    </row>
    <row r="94" spans="2:9" x14ac:dyDescent="0.25">
      <c r="B94" s="92"/>
      <c r="C94" s="92"/>
      <c r="D94" s="58">
        <v>4221</v>
      </c>
      <c r="E94" s="59" t="s">
        <v>74</v>
      </c>
      <c r="F94" s="66">
        <v>1327</v>
      </c>
      <c r="G94" s="66">
        <v>1327</v>
      </c>
      <c r="H94" s="66">
        <v>2.84</v>
      </c>
      <c r="I94" s="93">
        <f t="shared" si="0"/>
        <v>2.14016578749058E-3</v>
      </c>
    </row>
    <row r="95" spans="2:9" x14ac:dyDescent="0.25">
      <c r="B95" s="92"/>
      <c r="C95" s="92"/>
      <c r="D95" s="58">
        <v>9222</v>
      </c>
      <c r="E95" s="59" t="s">
        <v>184</v>
      </c>
      <c r="F95" s="66">
        <v>0</v>
      </c>
      <c r="G95" s="66">
        <v>0</v>
      </c>
      <c r="H95" s="66">
        <v>5017.83</v>
      </c>
      <c r="I95" s="93" t="e">
        <f t="shared" si="0"/>
        <v>#DIV/0!</v>
      </c>
    </row>
    <row r="96" spans="2:9" x14ac:dyDescent="0.25">
      <c r="B96" s="90"/>
      <c r="C96" s="90" t="s">
        <v>108</v>
      </c>
      <c r="D96" s="60" t="s">
        <v>178</v>
      </c>
      <c r="E96" s="61" t="s">
        <v>179</v>
      </c>
      <c r="F96" s="65">
        <f>SUM(F97:F103)</f>
        <v>0</v>
      </c>
      <c r="G96" s="65">
        <f t="shared" ref="G96" si="2">SUM(G97:G103)</f>
        <v>0</v>
      </c>
      <c r="H96" s="65">
        <f>SUM(H97:H103)</f>
        <v>0</v>
      </c>
      <c r="I96" s="91" t="e">
        <f t="shared" si="0"/>
        <v>#DIV/0!</v>
      </c>
    </row>
    <row r="97" spans="2:9" x14ac:dyDescent="0.25">
      <c r="B97" s="92"/>
      <c r="C97" s="92"/>
      <c r="D97" s="58" t="s">
        <v>131</v>
      </c>
      <c r="E97" s="59" t="s">
        <v>25</v>
      </c>
      <c r="F97" s="66">
        <v>0</v>
      </c>
      <c r="G97" s="66">
        <v>0</v>
      </c>
      <c r="H97" s="66">
        <v>0</v>
      </c>
      <c r="I97" s="93" t="e">
        <f t="shared" si="0"/>
        <v>#DIV/0!</v>
      </c>
    </row>
    <row r="98" spans="2:9" x14ac:dyDescent="0.25">
      <c r="B98" s="92"/>
      <c r="C98" s="92"/>
      <c r="D98" s="58" t="s">
        <v>132</v>
      </c>
      <c r="E98" s="59" t="s">
        <v>107</v>
      </c>
      <c r="F98" s="66">
        <v>0</v>
      </c>
      <c r="G98" s="66">
        <v>0</v>
      </c>
      <c r="H98" s="66">
        <v>0</v>
      </c>
      <c r="I98" s="93" t="e">
        <f t="shared" si="0"/>
        <v>#DIV/0!</v>
      </c>
    </row>
    <row r="99" spans="2:9" x14ac:dyDescent="0.25">
      <c r="B99" s="92"/>
      <c r="C99" s="92"/>
      <c r="D99" s="58" t="s">
        <v>133</v>
      </c>
      <c r="E99" s="59" t="s">
        <v>105</v>
      </c>
      <c r="F99" s="66">
        <v>0</v>
      </c>
      <c r="G99" s="66">
        <v>0</v>
      </c>
      <c r="H99" s="66">
        <v>0</v>
      </c>
      <c r="I99" s="93" t="e">
        <f t="shared" si="0"/>
        <v>#DIV/0!</v>
      </c>
    </row>
    <row r="100" spans="2:9" x14ac:dyDescent="0.25">
      <c r="B100" s="92"/>
      <c r="C100" s="92"/>
      <c r="D100" s="58">
        <v>3212</v>
      </c>
      <c r="E100" s="59" t="s">
        <v>104</v>
      </c>
      <c r="F100" s="66">
        <v>0</v>
      </c>
      <c r="G100" s="66">
        <v>0</v>
      </c>
      <c r="H100" s="66">
        <v>0</v>
      </c>
      <c r="I100" s="93" t="e">
        <f t="shared" si="0"/>
        <v>#DIV/0!</v>
      </c>
    </row>
    <row r="101" spans="2:9" x14ac:dyDescent="0.25">
      <c r="B101" s="92"/>
      <c r="C101" s="92"/>
      <c r="D101" s="58">
        <v>3225</v>
      </c>
      <c r="E101" s="59" t="s">
        <v>194</v>
      </c>
      <c r="F101" s="66">
        <v>0</v>
      </c>
      <c r="G101" s="66">
        <v>0</v>
      </c>
      <c r="H101" s="66">
        <v>0</v>
      </c>
      <c r="I101" s="93" t="e">
        <f t="shared" si="0"/>
        <v>#DIV/0!</v>
      </c>
    </row>
    <row r="102" spans="2:9" x14ac:dyDescent="0.25">
      <c r="B102" s="92"/>
      <c r="C102" s="92"/>
      <c r="D102" s="58">
        <v>3292</v>
      </c>
      <c r="E102" s="59" t="s">
        <v>86</v>
      </c>
      <c r="F102" s="66">
        <v>0</v>
      </c>
      <c r="G102" s="66">
        <v>0</v>
      </c>
      <c r="H102" s="66">
        <v>0</v>
      </c>
      <c r="I102" s="93" t="e">
        <f t="shared" si="0"/>
        <v>#DIV/0!</v>
      </c>
    </row>
    <row r="103" spans="2:9" x14ac:dyDescent="0.25">
      <c r="B103" s="92"/>
      <c r="C103" s="92"/>
      <c r="D103" s="58">
        <v>4221</v>
      </c>
      <c r="E103" s="59" t="s">
        <v>74</v>
      </c>
      <c r="F103" s="66">
        <v>0</v>
      </c>
      <c r="G103" s="66">
        <v>0</v>
      </c>
      <c r="H103" s="66">
        <v>0</v>
      </c>
      <c r="I103" s="93" t="e">
        <f t="shared" si="0"/>
        <v>#DIV/0!</v>
      </c>
    </row>
    <row r="104" spans="2:9" x14ac:dyDescent="0.25">
      <c r="B104" s="90"/>
      <c r="C104" s="90" t="s">
        <v>108</v>
      </c>
      <c r="D104" s="60" t="s">
        <v>129</v>
      </c>
      <c r="E104" s="61" t="s">
        <v>149</v>
      </c>
      <c r="F104" s="65">
        <f>SUM(F105:F110)</f>
        <v>43136</v>
      </c>
      <c r="G104" s="65">
        <f t="shared" ref="G104" si="3">SUM(G105:G110)</f>
        <v>42396</v>
      </c>
      <c r="H104" s="65">
        <f>SUM(H105:H110)</f>
        <v>36950.92</v>
      </c>
      <c r="I104" s="65">
        <f>SUM(G104:H104)</f>
        <v>79346.92</v>
      </c>
    </row>
    <row r="105" spans="2:9" x14ac:dyDescent="0.25">
      <c r="B105" s="104"/>
      <c r="C105" s="104"/>
      <c r="D105" s="105">
        <v>3221</v>
      </c>
      <c r="E105" s="106" t="s">
        <v>101</v>
      </c>
      <c r="F105" s="107">
        <v>664</v>
      </c>
      <c r="G105" s="107">
        <v>664</v>
      </c>
      <c r="H105" s="107">
        <v>0</v>
      </c>
      <c r="I105" s="107" t="e">
        <f t="shared" ref="I105" si="4">SUM(I106:I111)</f>
        <v>#DIV/0!</v>
      </c>
    </row>
    <row r="106" spans="2:9" x14ac:dyDescent="0.25">
      <c r="B106" s="104"/>
      <c r="C106" s="104"/>
      <c r="D106" s="105">
        <v>3222</v>
      </c>
      <c r="E106" s="106" t="s">
        <v>100</v>
      </c>
      <c r="F106" s="107">
        <v>664</v>
      </c>
      <c r="G106" s="107">
        <v>664</v>
      </c>
      <c r="H106" s="107">
        <v>0</v>
      </c>
      <c r="I106" s="107" t="e">
        <f t="shared" ref="I106" si="5">SUM(I107:I112)</f>
        <v>#DIV/0!</v>
      </c>
    </row>
    <row r="107" spans="2:9" x14ac:dyDescent="0.25">
      <c r="B107" s="104"/>
      <c r="C107" s="104"/>
      <c r="D107" s="105">
        <v>3225</v>
      </c>
      <c r="E107" s="106" t="s">
        <v>194</v>
      </c>
      <c r="F107" s="107">
        <v>664</v>
      </c>
      <c r="G107" s="107">
        <v>664</v>
      </c>
      <c r="H107" s="107">
        <v>0</v>
      </c>
      <c r="I107" s="107" t="e">
        <f t="shared" ref="I107" si="6">SUM(I108:I113)</f>
        <v>#DIV/0!</v>
      </c>
    </row>
    <row r="108" spans="2:9" x14ac:dyDescent="0.25">
      <c r="B108" s="104"/>
      <c r="C108" s="104"/>
      <c r="D108" s="105">
        <v>3431</v>
      </c>
      <c r="E108" s="106" t="s">
        <v>78</v>
      </c>
      <c r="F108" s="107">
        <v>0</v>
      </c>
      <c r="G108" s="107">
        <v>0</v>
      </c>
      <c r="H108" s="107">
        <v>0</v>
      </c>
      <c r="I108" s="107" t="e">
        <f t="shared" ref="I108" si="7">SUM(I109:I114)</f>
        <v>#DIV/0!</v>
      </c>
    </row>
    <row r="109" spans="2:9" x14ac:dyDescent="0.25">
      <c r="B109" s="104"/>
      <c r="C109" s="104"/>
      <c r="D109" s="105">
        <v>3722</v>
      </c>
      <c r="E109" s="106" t="s">
        <v>177</v>
      </c>
      <c r="F109" s="107">
        <v>0</v>
      </c>
      <c r="G109" s="107">
        <v>0</v>
      </c>
      <c r="H109" s="107">
        <v>0</v>
      </c>
      <c r="I109" s="107" t="e">
        <f t="shared" ref="I109" si="8">SUM(I110:I115)</f>
        <v>#DIV/0!</v>
      </c>
    </row>
    <row r="110" spans="2:9" x14ac:dyDescent="0.25">
      <c r="B110" s="92"/>
      <c r="C110" s="92"/>
      <c r="D110" s="58">
        <v>4241</v>
      </c>
      <c r="E110" s="59" t="s">
        <v>68</v>
      </c>
      <c r="F110" s="66">
        <v>41144</v>
      </c>
      <c r="G110" s="66">
        <v>40404</v>
      </c>
      <c r="H110" s="66">
        <v>36950.92</v>
      </c>
      <c r="I110" s="93">
        <f t="shared" si="0"/>
        <v>0.91453618453618446</v>
      </c>
    </row>
    <row r="111" spans="2:9" x14ac:dyDescent="0.25">
      <c r="B111" s="90"/>
      <c r="C111" s="90" t="s">
        <v>108</v>
      </c>
      <c r="D111" s="60" t="s">
        <v>150</v>
      </c>
      <c r="E111" s="61" t="s">
        <v>151</v>
      </c>
      <c r="F111" s="65">
        <f>F112</f>
        <v>0</v>
      </c>
      <c r="G111" s="65">
        <f t="shared" ref="G111:H111" si="9">G112</f>
        <v>0</v>
      </c>
      <c r="H111" s="65">
        <f t="shared" si="9"/>
        <v>0</v>
      </c>
      <c r="I111" s="91" t="e">
        <f t="shared" si="0"/>
        <v>#DIV/0!</v>
      </c>
    </row>
    <row r="112" spans="2:9" x14ac:dyDescent="0.25">
      <c r="B112" s="92"/>
      <c r="C112" s="92"/>
      <c r="D112" s="58">
        <v>3221</v>
      </c>
      <c r="E112" s="59" t="s">
        <v>101</v>
      </c>
      <c r="F112" s="66">
        <v>0</v>
      </c>
      <c r="G112" s="66">
        <v>0</v>
      </c>
      <c r="H112" s="66">
        <v>0</v>
      </c>
      <c r="I112" s="103" t="e">
        <f t="shared" si="0"/>
        <v>#DIV/0!</v>
      </c>
    </row>
    <row r="113" spans="2:9" x14ac:dyDescent="0.25">
      <c r="B113" s="97"/>
      <c r="C113" s="97" t="s">
        <v>152</v>
      </c>
      <c r="D113" s="98" t="s">
        <v>153</v>
      </c>
      <c r="E113" s="99" t="s">
        <v>154</v>
      </c>
      <c r="F113" s="67">
        <f>F120+F130+F114</f>
        <v>82461</v>
      </c>
      <c r="G113" s="67">
        <f>G120+G130+G114</f>
        <v>95661</v>
      </c>
      <c r="H113" s="67">
        <f>H120+H130+H114</f>
        <v>89137.760000000009</v>
      </c>
      <c r="I113" s="100">
        <f t="shared" si="0"/>
        <v>0.93180878309865056</v>
      </c>
    </row>
    <row r="114" spans="2:9" ht="26.25" x14ac:dyDescent="0.25">
      <c r="B114" s="92"/>
      <c r="C114" s="90" t="s">
        <v>108</v>
      </c>
      <c r="D114" s="60" t="s">
        <v>143</v>
      </c>
      <c r="E114" s="61" t="s">
        <v>145</v>
      </c>
      <c r="F114" s="65">
        <f>SUM(F115:F119)</f>
        <v>11133</v>
      </c>
      <c r="G114" s="65">
        <f t="shared" ref="G114" si="10">SUM(G115:G119)</f>
        <v>14633</v>
      </c>
      <c r="H114" s="65">
        <f>SUM(H115:H119)</f>
        <v>25058.63</v>
      </c>
      <c r="I114" s="91">
        <f t="shared" ref="I114:I116" si="11">H114/G114</f>
        <v>1.7124738604524021</v>
      </c>
    </row>
    <row r="115" spans="2:9" x14ac:dyDescent="0.25">
      <c r="B115" s="92"/>
      <c r="C115" s="92"/>
      <c r="D115" s="58" t="s">
        <v>131</v>
      </c>
      <c r="E115" s="59" t="s">
        <v>25</v>
      </c>
      <c r="F115" s="66">
        <v>9556</v>
      </c>
      <c r="G115" s="66">
        <v>12556</v>
      </c>
      <c r="H115" s="66">
        <v>18805.7</v>
      </c>
      <c r="I115" s="93">
        <f t="shared" si="11"/>
        <v>1.497746097483275</v>
      </c>
    </row>
    <row r="116" spans="2:9" x14ac:dyDescent="0.25">
      <c r="B116" s="92"/>
      <c r="C116" s="92"/>
      <c r="D116" s="58" t="s">
        <v>132</v>
      </c>
      <c r="E116" s="59" t="s">
        <v>107</v>
      </c>
      <c r="F116" s="66">
        <v>0</v>
      </c>
      <c r="G116" s="66">
        <v>0</v>
      </c>
      <c r="H116" s="66">
        <v>2553</v>
      </c>
      <c r="I116" s="93" t="e">
        <f t="shared" si="11"/>
        <v>#DIV/0!</v>
      </c>
    </row>
    <row r="117" spans="2:9" x14ac:dyDescent="0.25">
      <c r="B117" s="92"/>
      <c r="C117" s="92"/>
      <c r="D117" s="58" t="s">
        <v>133</v>
      </c>
      <c r="E117" s="59" t="s">
        <v>105</v>
      </c>
      <c r="F117" s="66">
        <v>1577</v>
      </c>
      <c r="G117" s="66">
        <v>2077</v>
      </c>
      <c r="H117" s="66">
        <v>2983.75</v>
      </c>
      <c r="I117" s="93">
        <f t="shared" ref="I117:I119" si="12">H117/G117</f>
        <v>1.4365671641791045</v>
      </c>
    </row>
    <row r="118" spans="2:9" x14ac:dyDescent="0.25">
      <c r="B118" s="92"/>
      <c r="C118" s="92"/>
      <c r="D118" s="58">
        <v>3212</v>
      </c>
      <c r="E118" s="59" t="s">
        <v>104</v>
      </c>
      <c r="F118" s="66">
        <v>0</v>
      </c>
      <c r="G118" s="66">
        <v>0</v>
      </c>
      <c r="H118" s="66">
        <v>716.18</v>
      </c>
      <c r="I118" s="93" t="e">
        <f t="shared" si="12"/>
        <v>#DIV/0!</v>
      </c>
    </row>
    <row r="119" spans="2:9" x14ac:dyDescent="0.25">
      <c r="B119" s="92"/>
      <c r="C119" s="92"/>
      <c r="D119" s="58">
        <v>3292</v>
      </c>
      <c r="E119" s="59" t="s">
        <v>86</v>
      </c>
      <c r="F119" s="66">
        <v>0</v>
      </c>
      <c r="G119" s="66">
        <v>0</v>
      </c>
      <c r="H119" s="66">
        <v>0</v>
      </c>
      <c r="I119" s="93" t="e">
        <f t="shared" si="12"/>
        <v>#DIV/0!</v>
      </c>
    </row>
    <row r="120" spans="2:9" x14ac:dyDescent="0.25">
      <c r="B120" s="90"/>
      <c r="C120" s="90" t="s">
        <v>108</v>
      </c>
      <c r="D120" s="60" t="s">
        <v>155</v>
      </c>
      <c r="E120" s="61" t="s">
        <v>156</v>
      </c>
      <c r="F120" s="65">
        <f>SUM(F121:F129)</f>
        <v>60627</v>
      </c>
      <c r="G120" s="65">
        <f t="shared" ref="G120:H120" si="13">SUM(G121:G129)</f>
        <v>70327</v>
      </c>
      <c r="H120" s="65">
        <f t="shared" si="13"/>
        <v>64079.130000000005</v>
      </c>
      <c r="I120" s="91">
        <f t="shared" si="0"/>
        <v>0.91115972528331945</v>
      </c>
    </row>
    <row r="121" spans="2:9" x14ac:dyDescent="0.25">
      <c r="B121" s="92"/>
      <c r="C121" s="92"/>
      <c r="D121" s="58" t="s">
        <v>131</v>
      </c>
      <c r="E121" s="59" t="s">
        <v>25</v>
      </c>
      <c r="F121" s="66">
        <v>46141</v>
      </c>
      <c r="G121" s="66">
        <v>50441</v>
      </c>
      <c r="H121" s="66">
        <v>46358.98</v>
      </c>
      <c r="I121" s="93">
        <f t="shared" si="0"/>
        <v>0.9190733728514503</v>
      </c>
    </row>
    <row r="122" spans="2:9" x14ac:dyDescent="0.25">
      <c r="B122" s="92"/>
      <c r="C122" s="92"/>
      <c r="D122" s="58" t="s">
        <v>132</v>
      </c>
      <c r="E122" s="59" t="s">
        <v>107</v>
      </c>
      <c r="F122" s="66">
        <v>4129</v>
      </c>
      <c r="G122" s="66">
        <v>9729</v>
      </c>
      <c r="H122" s="66">
        <v>6647</v>
      </c>
      <c r="I122" s="93">
        <f t="shared" si="0"/>
        <v>0.68321513002364065</v>
      </c>
    </row>
    <row r="123" spans="2:9" x14ac:dyDescent="0.25">
      <c r="B123" s="92"/>
      <c r="C123" s="92"/>
      <c r="D123" s="58" t="s">
        <v>133</v>
      </c>
      <c r="E123" s="59" t="s">
        <v>105</v>
      </c>
      <c r="F123" s="66">
        <v>7574</v>
      </c>
      <c r="G123" s="66">
        <v>7574</v>
      </c>
      <c r="H123" s="66">
        <v>7768.51</v>
      </c>
      <c r="I123" s="93">
        <f t="shared" si="0"/>
        <v>1.0256812780565092</v>
      </c>
    </row>
    <row r="124" spans="2:9" x14ac:dyDescent="0.25">
      <c r="B124" s="92"/>
      <c r="C124" s="92"/>
      <c r="D124" s="58" t="s">
        <v>134</v>
      </c>
      <c r="E124" s="59" t="s">
        <v>104</v>
      </c>
      <c r="F124" s="66">
        <v>2783</v>
      </c>
      <c r="G124" s="66">
        <v>2583</v>
      </c>
      <c r="H124" s="66">
        <v>1864.65</v>
      </c>
      <c r="I124" s="93">
        <f t="shared" si="0"/>
        <v>0.72189314750290368</v>
      </c>
    </row>
    <row r="125" spans="2:9" x14ac:dyDescent="0.25">
      <c r="B125" s="92"/>
      <c r="C125" s="92"/>
      <c r="D125" s="58">
        <v>3233</v>
      </c>
      <c r="E125" s="59" t="s">
        <v>92</v>
      </c>
      <c r="F125" s="66">
        <v>0</v>
      </c>
      <c r="G125" s="66">
        <v>0</v>
      </c>
      <c r="H125" s="66">
        <v>0</v>
      </c>
      <c r="I125" s="93" t="e">
        <f>H125/G125</f>
        <v>#DIV/0!</v>
      </c>
    </row>
    <row r="126" spans="2:9" x14ac:dyDescent="0.25">
      <c r="B126" s="92"/>
      <c r="C126" s="92"/>
      <c r="D126" s="58">
        <v>3236</v>
      </c>
      <c r="E126" s="59" t="s">
        <v>90</v>
      </c>
      <c r="F126" s="66">
        <v>0</v>
      </c>
      <c r="G126" s="66">
        <v>0</v>
      </c>
      <c r="H126" s="66">
        <v>0</v>
      </c>
      <c r="I126" s="93" t="e">
        <f t="shared" si="0"/>
        <v>#DIV/0!</v>
      </c>
    </row>
    <row r="127" spans="2:9" x14ac:dyDescent="0.25">
      <c r="B127" s="92"/>
      <c r="C127" s="92"/>
      <c r="D127" s="58">
        <v>3237</v>
      </c>
      <c r="E127" s="59" t="s">
        <v>89</v>
      </c>
      <c r="F127" s="66">
        <v>0</v>
      </c>
      <c r="G127" s="66">
        <v>0</v>
      </c>
      <c r="H127" s="66">
        <v>1100</v>
      </c>
      <c r="I127" s="93" t="e">
        <f t="shared" si="0"/>
        <v>#DIV/0!</v>
      </c>
    </row>
    <row r="128" spans="2:9" x14ac:dyDescent="0.25">
      <c r="B128" s="92"/>
      <c r="C128" s="92"/>
      <c r="D128" s="58">
        <v>3292</v>
      </c>
      <c r="E128" s="59" t="s">
        <v>86</v>
      </c>
      <c r="F128" s="66">
        <v>0</v>
      </c>
      <c r="G128" s="66">
        <v>0</v>
      </c>
      <c r="H128" s="66">
        <v>0</v>
      </c>
      <c r="I128" s="93" t="e">
        <f t="shared" si="0"/>
        <v>#DIV/0!</v>
      </c>
    </row>
    <row r="129" spans="2:9" x14ac:dyDescent="0.25">
      <c r="B129" s="92"/>
      <c r="C129" s="92"/>
      <c r="D129" s="58">
        <v>3293</v>
      </c>
      <c r="E129" s="59" t="s">
        <v>85</v>
      </c>
      <c r="F129" s="66">
        <v>0</v>
      </c>
      <c r="G129" s="66">
        <v>0</v>
      </c>
      <c r="H129" s="66">
        <v>339.99</v>
      </c>
      <c r="I129" s="93" t="e">
        <f t="shared" si="0"/>
        <v>#DIV/0!</v>
      </c>
    </row>
    <row r="130" spans="2:9" x14ac:dyDescent="0.25">
      <c r="B130" s="90"/>
      <c r="C130" s="90" t="s">
        <v>108</v>
      </c>
      <c r="D130" s="60" t="s">
        <v>157</v>
      </c>
      <c r="E130" s="61" t="s">
        <v>158</v>
      </c>
      <c r="F130" s="65">
        <f>SUM(F131:F134)</f>
        <v>10701</v>
      </c>
      <c r="G130" s="65">
        <f>SUM(G131:G135)</f>
        <v>10701</v>
      </c>
      <c r="H130" s="65">
        <f>SUM(H131:H135)</f>
        <v>0</v>
      </c>
      <c r="I130" s="91">
        <f t="shared" si="0"/>
        <v>0</v>
      </c>
    </row>
    <row r="131" spans="2:9" x14ac:dyDescent="0.25">
      <c r="B131" s="92"/>
      <c r="C131" s="92"/>
      <c r="D131" s="58" t="s">
        <v>131</v>
      </c>
      <c r="E131" s="59" t="s">
        <v>25</v>
      </c>
      <c r="F131" s="66">
        <v>8143</v>
      </c>
      <c r="G131" s="66">
        <v>8143</v>
      </c>
      <c r="H131" s="66">
        <v>0</v>
      </c>
      <c r="I131" s="93">
        <f>SUM(H131/G131)</f>
        <v>0</v>
      </c>
    </row>
    <row r="132" spans="2:9" x14ac:dyDescent="0.25">
      <c r="B132" s="92"/>
      <c r="C132" s="92"/>
      <c r="D132" s="58" t="s">
        <v>132</v>
      </c>
      <c r="E132" s="59" t="s">
        <v>107</v>
      </c>
      <c r="F132" s="66">
        <v>730</v>
      </c>
      <c r="G132" s="66">
        <v>730</v>
      </c>
      <c r="H132" s="66">
        <v>0</v>
      </c>
      <c r="I132" s="93">
        <f t="shared" ref="I132:I135" si="14">SUM(H132/G132)</f>
        <v>0</v>
      </c>
    </row>
    <row r="133" spans="2:9" x14ac:dyDescent="0.25">
      <c r="B133" s="92"/>
      <c r="C133" s="92"/>
      <c r="D133" s="58" t="s">
        <v>133</v>
      </c>
      <c r="E133" s="59" t="s">
        <v>105</v>
      </c>
      <c r="F133" s="66">
        <v>1337</v>
      </c>
      <c r="G133" s="66">
        <v>1337</v>
      </c>
      <c r="H133" s="66">
        <v>0</v>
      </c>
      <c r="I133" s="93">
        <f t="shared" si="14"/>
        <v>0</v>
      </c>
    </row>
    <row r="134" spans="2:9" x14ac:dyDescent="0.25">
      <c r="B134" s="92"/>
      <c r="C134" s="92"/>
      <c r="D134" s="58" t="s">
        <v>134</v>
      </c>
      <c r="E134" s="59" t="s">
        <v>104</v>
      </c>
      <c r="F134" s="66">
        <v>491</v>
      </c>
      <c r="G134" s="66">
        <v>491</v>
      </c>
      <c r="H134" s="66">
        <v>0</v>
      </c>
      <c r="I134" s="93">
        <f t="shared" si="14"/>
        <v>0</v>
      </c>
    </row>
    <row r="135" spans="2:9" x14ac:dyDescent="0.25">
      <c r="B135" s="92"/>
      <c r="C135" s="92"/>
      <c r="D135" s="58">
        <v>3292</v>
      </c>
      <c r="E135" s="59" t="s">
        <v>86</v>
      </c>
      <c r="F135" s="66">
        <v>0</v>
      </c>
      <c r="G135" s="66">
        <v>0</v>
      </c>
      <c r="H135" s="66">
        <v>0</v>
      </c>
      <c r="I135" s="93" t="e">
        <f t="shared" si="14"/>
        <v>#DIV/0!</v>
      </c>
    </row>
    <row r="136" spans="2:9" x14ac:dyDescent="0.25">
      <c r="B136" s="97"/>
      <c r="C136" s="97" t="s">
        <v>152</v>
      </c>
      <c r="D136" s="98" t="s">
        <v>159</v>
      </c>
      <c r="E136" s="99" t="s">
        <v>160</v>
      </c>
      <c r="F136" s="67">
        <f>F137+F139</f>
        <v>5309</v>
      </c>
      <c r="G136" s="67">
        <f t="shared" ref="G136:H136" si="15">G137+G139</f>
        <v>5309</v>
      </c>
      <c r="H136" s="67">
        <f t="shared" si="15"/>
        <v>2070.71</v>
      </c>
      <c r="I136" s="100">
        <f t="shared" si="0"/>
        <v>0.39003767187794314</v>
      </c>
    </row>
    <row r="137" spans="2:9" x14ac:dyDescent="0.25">
      <c r="B137" s="90"/>
      <c r="C137" s="90" t="s">
        <v>108</v>
      </c>
      <c r="D137" s="60" t="s">
        <v>155</v>
      </c>
      <c r="E137" s="61" t="s">
        <v>156</v>
      </c>
      <c r="F137" s="65">
        <f>F138</f>
        <v>4247</v>
      </c>
      <c r="G137" s="65">
        <f t="shared" ref="G137:H137" si="16">G138</f>
        <v>4247</v>
      </c>
      <c r="H137" s="65">
        <f t="shared" si="16"/>
        <v>2070.71</v>
      </c>
      <c r="I137" s="91">
        <f t="shared" si="0"/>
        <v>0.48757004944666826</v>
      </c>
    </row>
    <row r="138" spans="2:9" x14ac:dyDescent="0.25">
      <c r="B138" s="92"/>
      <c r="C138" s="92"/>
      <c r="D138" s="58" t="s">
        <v>148</v>
      </c>
      <c r="E138" s="59" t="s">
        <v>100</v>
      </c>
      <c r="F138" s="66">
        <v>4247</v>
      </c>
      <c r="G138" s="66">
        <v>4247</v>
      </c>
      <c r="H138" s="66">
        <v>2070.71</v>
      </c>
      <c r="I138" s="93">
        <f t="shared" si="0"/>
        <v>0.48757004944666826</v>
      </c>
    </row>
    <row r="139" spans="2:9" x14ac:dyDescent="0.25">
      <c r="B139" s="90"/>
      <c r="C139" s="90" t="s">
        <v>108</v>
      </c>
      <c r="D139" s="60" t="s">
        <v>157</v>
      </c>
      <c r="E139" s="61" t="s">
        <v>158</v>
      </c>
      <c r="F139" s="65">
        <f>F140</f>
        <v>1062</v>
      </c>
      <c r="G139" s="65">
        <f t="shared" ref="G139:H139" si="17">G140</f>
        <v>1062</v>
      </c>
      <c r="H139" s="65">
        <f t="shared" si="17"/>
        <v>0</v>
      </c>
      <c r="I139" s="91">
        <f t="shared" si="0"/>
        <v>0</v>
      </c>
    </row>
    <row r="140" spans="2:9" x14ac:dyDescent="0.25">
      <c r="B140" s="92"/>
      <c r="C140" s="92"/>
      <c r="D140" s="58" t="s">
        <v>148</v>
      </c>
      <c r="E140" s="59" t="s">
        <v>100</v>
      </c>
      <c r="F140" s="66">
        <v>1062</v>
      </c>
      <c r="G140" s="66">
        <v>1062</v>
      </c>
      <c r="H140" s="66">
        <v>0</v>
      </c>
      <c r="I140" s="103">
        <f t="shared" si="0"/>
        <v>0</v>
      </c>
    </row>
    <row r="141" spans="2:9" x14ac:dyDescent="0.25">
      <c r="B141" s="97"/>
      <c r="C141" s="97" t="s">
        <v>152</v>
      </c>
      <c r="D141" s="98" t="s">
        <v>166</v>
      </c>
      <c r="E141" s="99" t="s">
        <v>167</v>
      </c>
      <c r="F141" s="67">
        <f>F142</f>
        <v>0</v>
      </c>
      <c r="G141" s="67">
        <f t="shared" ref="G141:H141" si="18">G142</f>
        <v>0</v>
      </c>
      <c r="H141" s="67">
        <f t="shared" si="18"/>
        <v>0</v>
      </c>
      <c r="I141" s="100"/>
    </row>
    <row r="142" spans="2:9" x14ac:dyDescent="0.25">
      <c r="B142" s="90"/>
      <c r="C142" s="90" t="s">
        <v>108</v>
      </c>
      <c r="D142" s="60" t="s">
        <v>157</v>
      </c>
      <c r="E142" s="61" t="s">
        <v>158</v>
      </c>
      <c r="F142" s="65">
        <f>F143</f>
        <v>0</v>
      </c>
      <c r="G142" s="65">
        <f t="shared" ref="G142:H142" si="19">G143</f>
        <v>0</v>
      </c>
      <c r="H142" s="65">
        <f t="shared" si="19"/>
        <v>0</v>
      </c>
      <c r="I142" s="91" t="e">
        <f t="shared" ref="I142" si="20">H142/G142</f>
        <v>#DIV/0!</v>
      </c>
    </row>
    <row r="143" spans="2:9" x14ac:dyDescent="0.25">
      <c r="B143" s="92"/>
      <c r="C143" s="92"/>
      <c r="D143" s="58">
        <v>3222</v>
      </c>
      <c r="E143" s="59" t="s">
        <v>100</v>
      </c>
      <c r="F143" s="66">
        <v>0</v>
      </c>
      <c r="G143" s="66">
        <v>0</v>
      </c>
      <c r="H143" s="66">
        <v>0</v>
      </c>
      <c r="I143" s="93" t="e">
        <f t="shared" ref="I143" si="21">H143/G143</f>
        <v>#DIV/0!</v>
      </c>
    </row>
    <row r="144" spans="2:9" ht="26.25" x14ac:dyDescent="0.25">
      <c r="B144" s="97"/>
      <c r="C144" s="97" t="s">
        <v>152</v>
      </c>
      <c r="D144" s="98" t="s">
        <v>168</v>
      </c>
      <c r="E144" s="99" t="s">
        <v>169</v>
      </c>
      <c r="F144" s="67">
        <f>F145</f>
        <v>0</v>
      </c>
      <c r="G144" s="67">
        <f t="shared" ref="G144:H145" si="22">G145</f>
        <v>0</v>
      </c>
      <c r="H144" s="67">
        <f t="shared" si="22"/>
        <v>0</v>
      </c>
      <c r="I144" s="100"/>
    </row>
    <row r="145" spans="2:9" x14ac:dyDescent="0.25">
      <c r="B145" s="90"/>
      <c r="C145" s="90" t="s">
        <v>108</v>
      </c>
      <c r="D145" s="60" t="s">
        <v>129</v>
      </c>
      <c r="E145" s="61" t="s">
        <v>156</v>
      </c>
      <c r="F145" s="65">
        <f>F146</f>
        <v>0</v>
      </c>
      <c r="G145" s="65">
        <f t="shared" si="22"/>
        <v>0</v>
      </c>
      <c r="H145" s="65">
        <f t="shared" si="22"/>
        <v>0</v>
      </c>
      <c r="I145" s="91" t="e">
        <f t="shared" ref="I145" si="23">H145/G145</f>
        <v>#DIV/0!</v>
      </c>
    </row>
    <row r="146" spans="2:9" x14ac:dyDescent="0.25">
      <c r="B146" s="92"/>
      <c r="C146" s="92"/>
      <c r="D146" s="58">
        <v>3812</v>
      </c>
      <c r="E146" s="59" t="s">
        <v>164</v>
      </c>
      <c r="F146" s="66">
        <v>0</v>
      </c>
      <c r="G146" s="66">
        <v>0</v>
      </c>
      <c r="H146" s="66">
        <v>0</v>
      </c>
      <c r="I146" s="93" t="e">
        <f t="shared" ref="I146" si="24">H146/G146</f>
        <v>#DIV/0!</v>
      </c>
    </row>
  </sheetData>
  <mergeCells count="4">
    <mergeCell ref="B1:I1"/>
    <mergeCell ref="B3:I3"/>
    <mergeCell ref="B5:E5"/>
    <mergeCell ref="B6:E6"/>
  </mergeCells>
  <pageMargins left="0.7" right="0.7" top="0.75" bottom="0.75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SAŽETAK</vt:lpstr>
      <vt:lpstr> Račun prihoda i rashoda</vt:lpstr>
      <vt:lpstr>Funk Kla</vt:lpstr>
      <vt:lpstr>Račun financiranja 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Racun</cp:lastModifiedBy>
  <cp:lastPrinted>2025-04-07T09:56:33Z</cp:lastPrinted>
  <dcterms:created xsi:type="dcterms:W3CDTF">2022-08-12T12:51:27Z</dcterms:created>
  <dcterms:modified xsi:type="dcterms:W3CDTF">2025-04-07T10:01:52Z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IK JLP(R)S.xlsx</vt:lpwstr>
  </property>
</Properties>
</file>