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\Desktop\ŠULJIĆ\"/>
    </mc:Choice>
  </mc:AlternateContent>
  <xr:revisionPtr revIDLastSave="0" documentId="8_{1DEE4BF2-618B-4326-8AC2-EA9DACEEFC3F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AŽETAK" sheetId="1" r:id="rId1"/>
    <sheet name=" Račun prihoda i rashoda" sheetId="3" r:id="rId2"/>
    <sheet name="Funk Kla" sheetId="10" r:id="rId3"/>
    <sheet name="Račun financiranja " sheetId="9" r:id="rId4"/>
    <sheet name="POSEBNI DIO" sheetId="7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3" l="1"/>
  <c r="I84" i="3"/>
  <c r="I77" i="3"/>
  <c r="I55" i="3"/>
  <c r="I48" i="3"/>
  <c r="I44" i="3"/>
  <c r="I41" i="3"/>
  <c r="I36" i="3" s="1"/>
  <c r="I37" i="3"/>
  <c r="I39" i="3"/>
  <c r="J65" i="3"/>
  <c r="J36" i="3"/>
  <c r="H156" i="7"/>
  <c r="H96" i="7"/>
  <c r="I107" i="7"/>
  <c r="I45" i="7"/>
  <c r="L9" i="10"/>
  <c r="J91" i="3"/>
  <c r="J77" i="3"/>
  <c r="J73" i="3"/>
  <c r="J55" i="3"/>
  <c r="J48" i="3"/>
  <c r="J41" i="3"/>
  <c r="J39" i="3"/>
  <c r="J37" i="3"/>
  <c r="J26" i="3"/>
  <c r="J22" i="3"/>
  <c r="J19" i="3"/>
  <c r="J13" i="3"/>
  <c r="J16" i="3"/>
  <c r="G34" i="3"/>
  <c r="G93" i="3"/>
  <c r="G83" i="3"/>
  <c r="G82" i="3"/>
  <c r="G96" i="3"/>
  <c r="G91" i="3"/>
  <c r="G84" i="3"/>
  <c r="G73" i="3"/>
  <c r="G65" i="3"/>
  <c r="G55" i="3"/>
  <c r="G48" i="3"/>
  <c r="G44" i="3"/>
  <c r="G37" i="3"/>
  <c r="G39" i="3"/>
  <c r="G41" i="3"/>
  <c r="G26" i="3"/>
  <c r="G22" i="3"/>
  <c r="K24" i="3"/>
  <c r="G19" i="3"/>
  <c r="G16" i="3"/>
  <c r="G13" i="3"/>
  <c r="J43" i="3" l="1"/>
  <c r="J35" i="3" s="1"/>
  <c r="I158" i="7"/>
  <c r="I155" i="7"/>
  <c r="I152" i="7"/>
  <c r="I150" i="7"/>
  <c r="I141" i="7"/>
  <c r="I140" i="7"/>
  <c r="I139" i="7"/>
  <c r="I138" i="7"/>
  <c r="I137" i="7"/>
  <c r="I135" i="7"/>
  <c r="I134" i="7"/>
  <c r="I133" i="7"/>
  <c r="I132" i="7"/>
  <c r="I131" i="7"/>
  <c r="I130" i="7"/>
  <c r="I129" i="7"/>
  <c r="I128" i="7"/>
  <c r="I126" i="7"/>
  <c r="I125" i="7"/>
  <c r="I124" i="7"/>
  <c r="I123" i="7"/>
  <c r="I122" i="7"/>
  <c r="I119" i="7"/>
  <c r="I117" i="7"/>
  <c r="I116" i="7"/>
  <c r="I112" i="7"/>
  <c r="I106" i="7"/>
  <c r="I105" i="7"/>
  <c r="I102" i="7"/>
  <c r="I101" i="7"/>
  <c r="H121" i="7"/>
  <c r="I93" i="7"/>
  <c r="I88" i="7"/>
  <c r="I87" i="7"/>
  <c r="I86" i="7"/>
  <c r="I85" i="7"/>
  <c r="I84" i="7"/>
  <c r="I83" i="7"/>
  <c r="I82" i="7"/>
  <c r="I81" i="7"/>
  <c r="I80" i="7"/>
  <c r="I79" i="7"/>
  <c r="I78" i="7"/>
  <c r="I76" i="7"/>
  <c r="I75" i="7"/>
  <c r="I74" i="7"/>
  <c r="I73" i="7"/>
  <c r="I72" i="7"/>
  <c r="I71" i="7"/>
  <c r="I70" i="7"/>
  <c r="I69" i="7"/>
  <c r="I68" i="7"/>
  <c r="I67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4" i="7"/>
  <c r="I43" i="7"/>
  <c r="H153" i="7"/>
  <c r="H154" i="7"/>
  <c r="I154" i="7" s="1"/>
  <c r="H142" i="7"/>
  <c r="H136" i="7"/>
  <c r="H127" i="7"/>
  <c r="I127" i="7" s="1"/>
  <c r="H77" i="7"/>
  <c r="H66" i="7"/>
  <c r="H42" i="7"/>
  <c r="G157" i="7"/>
  <c r="I157" i="7" s="1"/>
  <c r="G153" i="7"/>
  <c r="I153" i="7" s="1"/>
  <c r="G154" i="7"/>
  <c r="G136" i="7"/>
  <c r="G127" i="7"/>
  <c r="G121" i="7"/>
  <c r="I121" i="7" s="1"/>
  <c r="G96" i="7"/>
  <c r="I104" i="7"/>
  <c r="G110" i="7"/>
  <c r="G108" i="7"/>
  <c r="G77" i="7"/>
  <c r="G66" i="7"/>
  <c r="G42" i="7"/>
  <c r="G8" i="7"/>
  <c r="G7" i="7" s="1"/>
  <c r="F42" i="7"/>
  <c r="H8" i="7"/>
  <c r="F8" i="7"/>
  <c r="I77" i="7" l="1"/>
  <c r="I8" i="7"/>
  <c r="I66" i="7"/>
  <c r="I136" i="7"/>
  <c r="H7" i="7"/>
  <c r="I7" i="7" s="1"/>
  <c r="I42" i="7"/>
  <c r="G120" i="7"/>
  <c r="H120" i="7"/>
  <c r="G156" i="7"/>
  <c r="I156" i="7"/>
  <c r="I26" i="3"/>
  <c r="L27" i="3"/>
  <c r="L30" i="3"/>
  <c r="K27" i="3"/>
  <c r="K30" i="3"/>
  <c r="J18" i="3"/>
  <c r="J76" i="3"/>
  <c r="I120" i="7" l="1"/>
  <c r="I99" i="3"/>
  <c r="I43" i="3"/>
  <c r="H36" i="3"/>
  <c r="H79" i="3"/>
  <c r="H76" i="3"/>
  <c r="H72" i="3"/>
  <c r="G15" i="3"/>
  <c r="I62" i="7" l="1"/>
  <c r="I61" i="7"/>
  <c r="I111" i="7" l="1"/>
  <c r="I114" i="7"/>
  <c r="I115" i="7"/>
  <c r="I59" i="7"/>
  <c r="H110" i="7" l="1"/>
  <c r="I110" i="7"/>
  <c r="F110" i="7"/>
  <c r="F154" i="7"/>
  <c r="F153" i="7"/>
  <c r="F151" i="7"/>
  <c r="F149" i="7"/>
  <c r="F148" i="7" s="1"/>
  <c r="F118" i="7"/>
  <c r="F96" i="7"/>
  <c r="F77" i="7"/>
  <c r="F66" i="7"/>
  <c r="F127" i="7"/>
  <c r="F121" i="7"/>
  <c r="I89" i="7"/>
  <c r="I90" i="7"/>
  <c r="I92" i="7"/>
  <c r="I60" i="7"/>
  <c r="F65" i="7" l="1"/>
  <c r="J84" i="3"/>
  <c r="J83" i="3" s="1"/>
  <c r="J82" i="3" s="1"/>
  <c r="K75" i="3"/>
  <c r="K74" i="3"/>
  <c r="G29" i="3"/>
  <c r="J29" i="3"/>
  <c r="L21" i="3"/>
  <c r="L23" i="3"/>
  <c r="L24" i="3"/>
  <c r="K28" i="3" l="1"/>
  <c r="L28" i="3"/>
  <c r="L29" i="3"/>
  <c r="K29" i="3"/>
  <c r="L17" i="3"/>
  <c r="I100" i="7" l="1"/>
  <c r="I103" i="7"/>
  <c r="I40" i="3" l="1"/>
  <c r="I98" i="3"/>
  <c r="G79" i="3"/>
  <c r="G72" i="3"/>
  <c r="G76" i="3"/>
  <c r="K76" i="3" s="1"/>
  <c r="G43" i="3" l="1"/>
  <c r="G36" i="3"/>
  <c r="G35" i="3" l="1"/>
  <c r="G15" i="1" s="1"/>
  <c r="I63" i="7"/>
  <c r="H19" i="3" l="1"/>
  <c r="H81" i="3"/>
  <c r="I81" i="3"/>
  <c r="I79" i="3" s="1"/>
  <c r="H78" i="3"/>
  <c r="H38" i="3"/>
  <c r="I38" i="3"/>
  <c r="H42" i="3"/>
  <c r="I42" i="3"/>
  <c r="H46" i="3"/>
  <c r="H47" i="3"/>
  <c r="J47" i="3"/>
  <c r="H40" i="3"/>
  <c r="H45" i="3"/>
  <c r="J45" i="3"/>
  <c r="H49" i="3"/>
  <c r="H50" i="3"/>
  <c r="H51" i="3"/>
  <c r="H52" i="3"/>
  <c r="H56" i="3"/>
  <c r="H57" i="3"/>
  <c r="H59" i="3"/>
  <c r="H61" i="3"/>
  <c r="H62" i="3"/>
  <c r="H63" i="3"/>
  <c r="H64" i="3"/>
  <c r="H66" i="3"/>
  <c r="H67" i="3"/>
  <c r="H68" i="3"/>
  <c r="H70" i="3"/>
  <c r="H74" i="3"/>
  <c r="H85" i="3"/>
  <c r="H97" i="3"/>
  <c r="H92" i="3"/>
  <c r="J97" i="3"/>
  <c r="I97" i="3"/>
  <c r="I92" i="3"/>
  <c r="H93" i="3"/>
  <c r="I93" i="3"/>
  <c r="I72" i="3"/>
  <c r="I68" i="3"/>
  <c r="I67" i="3"/>
  <c r="I64" i="3"/>
  <c r="I63" i="3"/>
  <c r="I59" i="3"/>
  <c r="I57" i="3"/>
  <c r="I52" i="3"/>
  <c r="I51" i="3"/>
  <c r="I47" i="3"/>
  <c r="I45" i="3"/>
  <c r="H22" i="3"/>
  <c r="H18" i="3" s="1"/>
  <c r="I99" i="7"/>
  <c r="I98" i="7"/>
  <c r="I97" i="7"/>
  <c r="F136" i="7"/>
  <c r="F120" i="7" s="1"/>
  <c r="I96" i="7" l="1"/>
  <c r="H83" i="3"/>
  <c r="L78" i="3"/>
  <c r="I83" i="3"/>
  <c r="I76" i="3"/>
  <c r="I35" i="3" s="1"/>
  <c r="I34" i="3" s="1"/>
  <c r="K78" i="3"/>
  <c r="H43" i="3" l="1"/>
  <c r="H35" i="3" s="1"/>
  <c r="H15" i="1" l="1"/>
  <c r="H151" i="7" l="1"/>
  <c r="H118" i="7"/>
  <c r="H65" i="7" s="1"/>
  <c r="F157" i="7"/>
  <c r="F156" i="7" s="1"/>
  <c r="I22" i="3"/>
  <c r="L22" i="3" s="1"/>
  <c r="I19" i="3"/>
  <c r="I16" i="3"/>
  <c r="I18" i="3" l="1"/>
  <c r="I15" i="3"/>
  <c r="I15" i="1"/>
  <c r="J80" i="3" l="1"/>
  <c r="J79" i="3" s="1"/>
  <c r="J44" i="3"/>
  <c r="L16" i="3" l="1"/>
  <c r="L77" i="3" l="1"/>
  <c r="K77" i="3"/>
  <c r="L76" i="3" l="1"/>
  <c r="K17" i="3"/>
  <c r="K20" i="3"/>
  <c r="L20" i="3"/>
  <c r="K23" i="3"/>
  <c r="K38" i="3"/>
  <c r="L38" i="3"/>
  <c r="K40" i="3"/>
  <c r="L40" i="3"/>
  <c r="K42" i="3"/>
  <c r="L42" i="3"/>
  <c r="K45" i="3"/>
  <c r="L45" i="3"/>
  <c r="K46" i="3"/>
  <c r="L46" i="3"/>
  <c r="K47" i="3"/>
  <c r="L47" i="3"/>
  <c r="K49" i="3"/>
  <c r="L49" i="3"/>
  <c r="K50" i="3"/>
  <c r="L50" i="3"/>
  <c r="K51" i="3"/>
  <c r="L51" i="3"/>
  <c r="K52" i="3"/>
  <c r="L52" i="3"/>
  <c r="K56" i="3"/>
  <c r="L56" i="3"/>
  <c r="K57" i="3"/>
  <c r="L57" i="3"/>
  <c r="K59" i="3"/>
  <c r="L59" i="3"/>
  <c r="K61" i="3"/>
  <c r="L61" i="3"/>
  <c r="K62" i="3"/>
  <c r="L62" i="3"/>
  <c r="K63" i="3"/>
  <c r="L63" i="3"/>
  <c r="K64" i="3"/>
  <c r="L64" i="3"/>
  <c r="K66" i="3"/>
  <c r="L66" i="3"/>
  <c r="K67" i="3"/>
  <c r="L67" i="3"/>
  <c r="K68" i="3"/>
  <c r="L68" i="3"/>
  <c r="L74" i="3"/>
  <c r="L85" i="3"/>
  <c r="K92" i="3"/>
  <c r="L92" i="3"/>
  <c r="K97" i="3"/>
  <c r="J72" i="3"/>
  <c r="J93" i="3"/>
  <c r="H96" i="3"/>
  <c r="H95" i="3" s="1"/>
  <c r="I96" i="3"/>
  <c r="I95" i="3" s="1"/>
  <c r="J96" i="3"/>
  <c r="J95" i="3" s="1"/>
  <c r="J15" i="3"/>
  <c r="L15" i="3" s="1"/>
  <c r="G151" i="7"/>
  <c r="I151" i="7" s="1"/>
  <c r="G149" i="7"/>
  <c r="H149" i="7"/>
  <c r="I149" i="7" s="1"/>
  <c r="G118" i="7"/>
  <c r="G65" i="7" s="1"/>
  <c r="I65" i="7" l="1"/>
  <c r="I118" i="7"/>
  <c r="I25" i="3"/>
  <c r="I13" i="3"/>
  <c r="I12" i="3" s="1"/>
  <c r="H13" i="3"/>
  <c r="H12" i="3" s="1"/>
  <c r="H148" i="7"/>
  <c r="G148" i="7"/>
  <c r="G64" i="7" s="1"/>
  <c r="J12" i="3"/>
  <c r="I148" i="7" l="1"/>
  <c r="H64" i="7"/>
  <c r="I64" i="7" s="1"/>
  <c r="H26" i="3"/>
  <c r="H25" i="3" s="1"/>
  <c r="F64" i="7"/>
  <c r="F7" i="7" s="1"/>
  <c r="I11" i="3"/>
  <c r="I10" i="3" s="1"/>
  <c r="K14" i="3"/>
  <c r="L14" i="3"/>
  <c r="I12" i="1" l="1"/>
  <c r="I11" i="1" s="1"/>
  <c r="J34" i="3"/>
  <c r="K9" i="10" s="1"/>
  <c r="J25" i="3"/>
  <c r="J11" i="3" s="1"/>
  <c r="J10" i="3" s="1"/>
  <c r="L15" i="1" l="1"/>
  <c r="J14" i="1"/>
  <c r="J12" i="1"/>
  <c r="L12" i="1" l="1"/>
  <c r="J11" i="1"/>
  <c r="L91" i="3"/>
  <c r="L84" i="3"/>
  <c r="L65" i="3"/>
  <c r="L55" i="3"/>
  <c r="L44" i="3"/>
  <c r="L41" i="3"/>
  <c r="L39" i="3"/>
  <c r="L37" i="3"/>
  <c r="H82" i="3"/>
  <c r="H16" i="3"/>
  <c r="H15" i="3" s="1"/>
  <c r="K39" i="3"/>
  <c r="K41" i="3"/>
  <c r="K44" i="3"/>
  <c r="K48" i="3"/>
  <c r="K55" i="3"/>
  <c r="K65" i="3"/>
  <c r="K91" i="3"/>
  <c r="K22" i="3"/>
  <c r="H16" i="1" l="1"/>
  <c r="H14" i="1" s="1"/>
  <c r="H34" i="3"/>
  <c r="K37" i="3"/>
  <c r="L25" i="3"/>
  <c r="L26" i="3"/>
  <c r="L43" i="3"/>
  <c r="L48" i="3"/>
  <c r="I82" i="3"/>
  <c r="L83" i="3"/>
  <c r="G12" i="3"/>
  <c r="K13" i="3"/>
  <c r="G25" i="3"/>
  <c r="K25" i="3" s="1"/>
  <c r="K26" i="3"/>
  <c r="K15" i="3"/>
  <c r="K16" i="3"/>
  <c r="G95" i="3"/>
  <c r="K96" i="3"/>
  <c r="K72" i="3"/>
  <c r="K73" i="3"/>
  <c r="L18" i="3"/>
  <c r="L19" i="3"/>
  <c r="G18" i="3"/>
  <c r="K19" i="3"/>
  <c r="L12" i="3"/>
  <c r="L13" i="3"/>
  <c r="L36" i="3"/>
  <c r="L72" i="3"/>
  <c r="L73" i="3"/>
  <c r="J17" i="1"/>
  <c r="L11" i="1"/>
  <c r="K83" i="3"/>
  <c r="H11" i="3"/>
  <c r="H10" i="3" s="1"/>
  <c r="H12" i="1" s="1"/>
  <c r="H11" i="1" s="1"/>
  <c r="K43" i="3"/>
  <c r="K18" i="3" l="1"/>
  <c r="G11" i="3"/>
  <c r="I16" i="1"/>
  <c r="I14" i="1" s="1"/>
  <c r="I17" i="1" s="1"/>
  <c r="H17" i="1"/>
  <c r="K95" i="3"/>
  <c r="L82" i="3"/>
  <c r="K36" i="3"/>
  <c r="L10" i="3"/>
  <c r="L11" i="3"/>
  <c r="L35" i="3"/>
  <c r="K12" i="3"/>
  <c r="L14" i="1" l="1"/>
  <c r="K34" i="3"/>
  <c r="L34" i="3"/>
  <c r="G10" i="3"/>
  <c r="K11" i="3"/>
  <c r="G16" i="1"/>
  <c r="K82" i="3"/>
  <c r="K35" i="3"/>
  <c r="K15" i="1" l="1"/>
  <c r="G14" i="1"/>
  <c r="K14" i="1" s="1"/>
  <c r="G12" i="1"/>
  <c r="K10" i="3"/>
  <c r="G11" i="1" l="1"/>
  <c r="K12" i="1"/>
  <c r="G17" i="1" l="1"/>
  <c r="K11" i="1"/>
</calcChain>
</file>

<file path=xl/sharedStrings.xml><?xml version="1.0" encoding="utf-8"?>
<sst xmlns="http://schemas.openxmlformats.org/spreadsheetml/2006/main" count="436" uniqueCount="213">
  <si>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</si>
  <si>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</si>
  <si>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</si>
  <si>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</si>
  <si>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</si>
  <si>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</si>
  <si>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</si>
  <si>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</si>
  <si>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</si>
  <si>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</si>
  <si>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</si>
  <si>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</si>
  <si>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</si>
  <si>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</si>
  <si>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</si>
  <si>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</si>
  <si>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</si>
  <si>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</si>
  <si>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</si>
  <si>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</si>
  <si>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</si>
  <si>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</si>
  <si>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</si>
  <si>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</si>
  <si>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</si>
  <si>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</si>
  <si>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</si>
  <si>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</si>
  <si>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</si>
  <si>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</si>
  <si>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</si>
  <si>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</si>
  <si>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</si>
  <si>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5=4/3*100</t>
  </si>
  <si>
    <t>INDEKS**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</si>
  <si>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</si>
  <si>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</si>
  <si>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</si>
  <si>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</si>
  <si>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</si>
  <si>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</si>
  <si>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</si>
  <si>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</si>
  <si>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</si>
  <si>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>SAŽETAK  RAČUNA PRIHODA I RASHODA</t>
  </si>
  <si>
    <t>RAZLIKA - VIŠAK MANJAK</t>
  </si>
  <si>
    <t>SAŽETAK RAČUNA FINANCIRANJA</t>
  </si>
  <si>
    <t>PRIJENOS  VIŠKA/MANJKA U SLJEDEĆE RAZDOBLJE</t>
  </si>
  <si>
    <t xml:space="preserve"> RAČUN PRIHODA I RASHODA </t>
  </si>
  <si>
    <t>IZVJEŠTAJ PO PROGRAMSKOJ KLASIFIKACIJI</t>
  </si>
  <si>
    <t>RAČUN FINANCIRANJA</t>
  </si>
  <si>
    <t>SAŽETAK  RAČUNA PRIHODA I RASHODA I  RAČUNA FINANCIRANJA  može sadržavati i dodatne podatke.</t>
  </si>
  <si>
    <t>Pomoći proračunskim korisnicima iz proračuna koji im nije nadležan</t>
  </si>
  <si>
    <t>Tekuće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</si>
  <si>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</si>
  <si>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</si>
  <si>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</si>
  <si>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prodaje proizvoda i robe te pruženih usluga i prihodi od donacija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</si>
  <si>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</si>
  <si>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</si>
  <si>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</si>
  <si>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</si>
  <si>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</si>
  <si>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</si>
  <si>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nabavu nefinancijske imovine</t>
  </si>
  <si>
    <t>Dodatna ulaganja na građevinskim objektima</t>
  </si>
  <si>
    <t>Ulaganja u računalne programe</t>
  </si>
  <si>
    <t>Nematerijalna proizvedena imovina</t>
  </si>
  <si>
    <t>Knjige</t>
  </si>
  <si>
    <t>Knjige, umjetnička djela i ostale izložbene vrijednosti</t>
  </si>
  <si>
    <t>Uređaji, strojevi i oprema za ostale namjene</t>
  </si>
  <si>
    <t>Sportska i glazbena oprema</t>
  </si>
  <si>
    <t>Oprema za održavanje i zaštitu</t>
  </si>
  <si>
    <t>Komunikacijska oprema</t>
  </si>
  <si>
    <t>Uredska oprema i namještaj</t>
  </si>
  <si>
    <t>Postrojenja i oprema</t>
  </si>
  <si>
    <t>Rashodi za nabavu proizvedene dugotrajne imovine</t>
  </si>
  <si>
    <t>Zatezne kamate</t>
  </si>
  <si>
    <t>Bankarske usluge i usluge platnog prometa</t>
  </si>
  <si>
    <t>Ostali financijski rashodi</t>
  </si>
  <si>
    <t>Financijski rashodi</t>
  </si>
  <si>
    <t>Ostali nespomenuti rashodi poslovanja</t>
  </si>
  <si>
    <t>Troškovi sudskih postupaka</t>
  </si>
  <si>
    <t>Pristojbe i naknade</t>
  </si>
  <si>
    <t>Članarine i norme</t>
  </si>
  <si>
    <t>Reprezentacija</t>
  </si>
  <si>
    <t>Premije osiguranja</t>
  </si>
  <si>
    <t>Ostale usluge</t>
  </si>
  <si>
    <t>Računalne usluge</t>
  </si>
  <si>
    <t>Intelektualne i osobne usluge</t>
  </si>
  <si>
    <t>Zdravstvene i veterinarske usluge</t>
  </si>
  <si>
    <t>Komunalne usluge</t>
  </si>
  <si>
    <t>Usluge promidžbe i informiranja</t>
  </si>
  <si>
    <t>Usluge tekućeg i investicijskog održavanja</t>
  </si>
  <si>
    <t>Usluge telefona, pošte i prijevoza</t>
  </si>
  <si>
    <t>Rashodi za usluge</t>
  </si>
  <si>
    <t>Službena, radna i zaštitna odjeća i obuća</t>
  </si>
  <si>
    <t>Sitni inventar i auto gume</t>
  </si>
  <si>
    <t>Materijal i dijelovi za tekuće i investicijsko održavanje</t>
  </si>
  <si>
    <t>Energija</t>
  </si>
  <si>
    <t>Materijal i sirovine</t>
  </si>
  <si>
    <t>Uredski materijal i ostali materijalni rashodi</t>
  </si>
  <si>
    <t>Rashodi za materijal i energiju</t>
  </si>
  <si>
    <t>Stručno usavršavanje zaposlenika</t>
  </si>
  <si>
    <t>Naknade za prijevoz, za rad na terenu i odvojeni život</t>
  </si>
  <si>
    <t>Doprinosi za obvezno zdravstveno osiguranje</t>
  </si>
  <si>
    <t>Doprinosi na plaće</t>
  </si>
  <si>
    <t>Ostali rashodi za zaposlene</t>
  </si>
  <si>
    <t>Osnovnoškolsko do nivoa minimalnog standarda</t>
  </si>
  <si>
    <t xml:space="preserve">Izvor </t>
  </si>
  <si>
    <t>4.3.</t>
  </si>
  <si>
    <t>OSTALI PRIHODI ZA POS.NAMJENE-DECENTRALIZIRANA SREDSTVA</t>
  </si>
  <si>
    <t>3211</t>
  </si>
  <si>
    <t>3213</t>
  </si>
  <si>
    <t>3221</t>
  </si>
  <si>
    <t>3223</t>
  </si>
  <si>
    <t>3224</t>
  </si>
  <si>
    <t>3231</t>
  </si>
  <si>
    <t>3232</t>
  </si>
  <si>
    <t>3234</t>
  </si>
  <si>
    <t>3236</t>
  </si>
  <si>
    <t>3237</t>
  </si>
  <si>
    <t>3238</t>
  </si>
  <si>
    <t>3239</t>
  </si>
  <si>
    <t>3292</t>
  </si>
  <si>
    <t>3293</t>
  </si>
  <si>
    <t>3294</t>
  </si>
  <si>
    <t>4221</t>
  </si>
  <si>
    <t>4241</t>
  </si>
  <si>
    <t>4511</t>
  </si>
  <si>
    <t>5.4.</t>
  </si>
  <si>
    <t>POMOĆI ZA PRORAČUNSKE KORISNIKE-MINISTARSTVO</t>
  </si>
  <si>
    <t>3111</t>
  </si>
  <si>
    <t>3121</t>
  </si>
  <si>
    <t>3132</t>
  </si>
  <si>
    <t>3212</t>
  </si>
  <si>
    <t>Program</t>
  </si>
  <si>
    <t>1001</t>
  </si>
  <si>
    <t>OSNOVNO ŠKOLSTVO IZNAD NIVOA MINIMALNOG STANDARDA</t>
  </si>
  <si>
    <t>Aktivnost</t>
  </si>
  <si>
    <t>A100001</t>
  </si>
  <si>
    <t>OSNOVNOŠKOLSKO OBRAZOVANJE IZNAD MINIMALNIH STANDARDA</t>
  </si>
  <si>
    <t>1.1.</t>
  </si>
  <si>
    <t>OPĆI PRIHODI I PRIMICI (Produženi Boravak)</t>
  </si>
  <si>
    <t>OPĆI PRIHODI I PRIMICI (Dodatak na plaću za pomočnike u nastavi)</t>
  </si>
  <si>
    <t>3.2.</t>
  </si>
  <si>
    <t>VLASTITI PRIHODI PRORAČUNSKIH KORISNIKA</t>
  </si>
  <si>
    <t>3222</t>
  </si>
  <si>
    <t>POMOĆI ZA PRORAČUNSKE KORISNIKE</t>
  </si>
  <si>
    <t>5.5.</t>
  </si>
  <si>
    <t>EU POMOĆI ZA PRORAČUNSKE KORISNIKA</t>
  </si>
  <si>
    <t>Tekući projekt</t>
  </si>
  <si>
    <t>T100001</t>
  </si>
  <si>
    <t>S OSMJEHOM U ŠKOLU - POMOĆNICI U NASTAVI</t>
  </si>
  <si>
    <t>5.1.</t>
  </si>
  <si>
    <t>POMOĆI EU</t>
  </si>
  <si>
    <t>5.2.</t>
  </si>
  <si>
    <t>OSTALE POMOĆI</t>
  </si>
  <si>
    <t>T100002</t>
  </si>
  <si>
    <t>PROJEKT "ŠKOLSKA SHEMA"</t>
  </si>
  <si>
    <t>IZVJEŠTAJ O RASHODIMA PREMA FUNKCIJSKOJ KLASIFIKACIJI</t>
  </si>
  <si>
    <t>Osnovno obrazovanje</t>
  </si>
  <si>
    <t>0912</t>
  </si>
  <si>
    <t>Tekuće donacije u naravi</t>
  </si>
  <si>
    <t>Ostali rashodi</t>
  </si>
  <si>
    <t>T100003</t>
  </si>
  <si>
    <t>Program sufinanciranja prehrane učenika osnovnih škola</t>
  </si>
  <si>
    <t>T100004</t>
  </si>
  <si>
    <t>Program opskrbljivanja školskih ustanova besplatnim zalihama menstrualnih i higijenskih potreba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</si>
  <si>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</si>
  <si>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</si>
  <si>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</si>
  <si>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</si>
  <si>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</si>
  <si>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Naknade građanima i kućanstvima u naravi</t>
  </si>
  <si>
    <t>6.4.</t>
  </si>
  <si>
    <t>DONACIJE ZA PRORAČUNSKE KORISNIKE</t>
  </si>
  <si>
    <t>Naknade građanima i kućanstvima na temelju osiguranja i druge naknade</t>
  </si>
  <si>
    <t>Ostale naknade građanima i kućanstvima iz proračuna</t>
  </si>
  <si>
    <t xml:space="preserve">OSTVARENJE/IZVRŠENJE 
1.-12.2024. </t>
  </si>
  <si>
    <t>Višak/Manjak</t>
  </si>
  <si>
    <t xml:space="preserve">IZVJEŠTAJ O IZVRŠENJU FINANCIJSKOG PLANA IZVANPRORAČUNSKOG KORISNIKA JEDINICE LOKALNE I PODRUČNE (REGIONALNE) SAMOUPRAVE ZA 2024. </t>
  </si>
  <si>
    <t>3225</t>
  </si>
  <si>
    <t>Sitni invntar</t>
  </si>
  <si>
    <t>Službena radna i zaštitna odjeća i obuća</t>
  </si>
  <si>
    <t>3233</t>
  </si>
  <si>
    <t>3235</t>
  </si>
  <si>
    <t>Zakupnine i najamnine</t>
  </si>
  <si>
    <t>3295</t>
  </si>
  <si>
    <t>3296</t>
  </si>
  <si>
    <t>Instrumenti, uređaji i strojevi</t>
  </si>
  <si>
    <t>3122</t>
  </si>
  <si>
    <t>Sitni inventar</t>
  </si>
  <si>
    <t xml:space="preserve">Ostali nespomenuti financijski rashodi </t>
  </si>
  <si>
    <t>Sufinanciranje cijene prijevoza</t>
  </si>
  <si>
    <t>Premije osiguranje</t>
  </si>
  <si>
    <t>Prihodi od prodaje roba</t>
  </si>
  <si>
    <t>Kapitalne donacije</t>
  </si>
  <si>
    <t>Kazne, upravne mjere, ostali prihodi</t>
  </si>
  <si>
    <t>Ostali prihodi</t>
  </si>
  <si>
    <t>Ostali nespomenuti financijski rashodi</t>
  </si>
  <si>
    <t>IZVORNI PLAN ILI REBALANS 2025.*</t>
  </si>
  <si>
    <t>TEKUĆI PLAN 2025.*</t>
  </si>
  <si>
    <t xml:space="preserve">OSTVARENJE/IZVRŠENJE 
1.-6.2025. </t>
  </si>
  <si>
    <t>Pomoći u naravi</t>
  </si>
  <si>
    <t xml:space="preserve">IZVRŠENJE 
2025. </t>
  </si>
  <si>
    <t>IZVORNI PLAN  2025.*</t>
  </si>
  <si>
    <t>REBALANS 2025.*</t>
  </si>
  <si>
    <t xml:space="preserve">OSTVARENJE/IZVRŠENJE 
2024. </t>
  </si>
  <si>
    <t xml:space="preserve">OSTVARENJE/IZVRŠENJE 
2025. </t>
  </si>
  <si>
    <t>Usluge telefona,interneta,pošte i prijevoza</t>
  </si>
  <si>
    <t>Tekuće donacije u novcu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</si>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</sst>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</font>
    <font>
      <sz val="1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4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0" fillId="3" borderId="0" xfId="0" applyFill="1"/>
    <xf numFmtId="0" fontId="9" fillId="3" borderId="2" xfId="0" applyFont="1" applyFill="1" applyBorder="1" applyAlignment="1">
      <alignment vertical="center"/>
    </xf>
    <xf numFmtId="0" fontId="18" fillId="0" borderId="0" xfId="0" applyFont="1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4" fontId="0" fillId="0" borderId="0" xfId="0" applyNumberFormat="1"/>
    <xf numFmtId="4" fontId="20" fillId="4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wrapText="1"/>
    </xf>
    <xf numFmtId="4" fontId="0" fillId="0" borderId="3" xfId="0" applyNumberFormat="1" applyBorder="1"/>
    <xf numFmtId="0" fontId="1" fillId="0" borderId="3" xfId="0" applyFont="1" applyBorder="1" applyAlignment="1">
      <alignment wrapText="1"/>
    </xf>
    <xf numFmtId="4" fontId="1" fillId="0" borderId="3" xfId="0" applyNumberFormat="1" applyFont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10" fontId="0" fillId="0" borderId="3" xfId="0" applyNumberFormat="1" applyBorder="1"/>
    <xf numFmtId="10" fontId="0" fillId="3" borderId="3" xfId="0" applyNumberFormat="1" applyFill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9" fontId="11" fillId="2" borderId="3" xfId="0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/>
    </xf>
    <xf numFmtId="0" fontId="22" fillId="0" borderId="3" xfId="0" applyFont="1" applyBorder="1" applyAlignment="1">
      <alignment wrapText="1"/>
    </xf>
    <xf numFmtId="0" fontId="18" fillId="5" borderId="3" xfId="0" applyFont="1" applyFill="1" applyBorder="1" applyAlignment="1">
      <alignment horizontal="left"/>
    </xf>
    <xf numFmtId="0" fontId="22" fillId="5" borderId="3" xfId="0" applyFont="1" applyFill="1" applyBorder="1" applyAlignment="1">
      <alignment wrapText="1"/>
    </xf>
    <xf numFmtId="0" fontId="23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4" fontId="18" fillId="6" borderId="3" xfId="0" applyNumberFormat="1" applyFont="1" applyFill="1" applyBorder="1"/>
    <xf numFmtId="4" fontId="18" fillId="5" borderId="3" xfId="0" applyNumberFormat="1" applyFont="1" applyFill="1" applyBorder="1"/>
    <xf numFmtId="4" fontId="18" fillId="0" borderId="3" xfId="0" applyNumberFormat="1" applyFont="1" applyBorder="1"/>
    <xf numFmtId="4" fontId="18" fillId="3" borderId="3" xfId="0" applyNumberFormat="1" applyFont="1" applyFill="1" applyBorder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9" fillId="2" borderId="3" xfId="0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7" borderId="3" xfId="0" applyFont="1" applyFill="1" applyBorder="1" applyAlignment="1">
      <alignment horizontal="center" vertical="center" wrapText="1"/>
    </xf>
    <xf numFmtId="0" fontId="11" fillId="7" borderId="3" xfId="0" quotePrefix="1" applyFont="1" applyFill="1" applyBorder="1" applyAlignment="1">
      <alignment horizontal="center" vertical="center" wrapText="1"/>
    </xf>
    <xf numFmtId="0" fontId="26" fillId="0" borderId="0" xfId="0" applyFont="1"/>
    <xf numFmtId="0" fontId="27" fillId="6" borderId="3" xfId="0" applyFont="1" applyFill="1" applyBorder="1"/>
    <xf numFmtId="0" fontId="27" fillId="6" borderId="3" xfId="0" applyFont="1" applyFill="1" applyBorder="1" applyAlignment="1">
      <alignment horizontal="left"/>
    </xf>
    <xf numFmtId="0" fontId="28" fillId="6" borderId="3" xfId="0" applyFont="1" applyFill="1" applyBorder="1" applyAlignment="1">
      <alignment wrapText="1"/>
    </xf>
    <xf numFmtId="10" fontId="18" fillId="6" borderId="3" xfId="0" applyNumberFormat="1" applyFont="1" applyFill="1" applyBorder="1"/>
    <xf numFmtId="0" fontId="18" fillId="5" borderId="3" xfId="0" applyFont="1" applyFill="1" applyBorder="1"/>
    <xf numFmtId="10" fontId="18" fillId="5" borderId="3" xfId="0" applyNumberFormat="1" applyFont="1" applyFill="1" applyBorder="1"/>
    <xf numFmtId="0" fontId="18" fillId="0" borderId="3" xfId="0" applyFont="1" applyBorder="1"/>
    <xf numFmtId="10" fontId="18" fillId="0" borderId="3" xfId="0" applyNumberFormat="1" applyFont="1" applyBorder="1"/>
    <xf numFmtId="0" fontId="18" fillId="6" borderId="3" xfId="0" applyFont="1" applyFill="1" applyBorder="1"/>
    <xf numFmtId="0" fontId="18" fillId="6" borderId="3" xfId="0" applyFont="1" applyFill="1" applyBorder="1" applyAlignment="1">
      <alignment horizontal="left"/>
    </xf>
    <xf numFmtId="0" fontId="22" fillId="6" borderId="3" xfId="0" applyFont="1" applyFill="1" applyBorder="1" applyAlignment="1">
      <alignment wrapText="1"/>
    </xf>
    <xf numFmtId="0" fontId="18" fillId="3" borderId="3" xfId="0" applyFont="1" applyFill="1" applyBorder="1"/>
    <xf numFmtId="0" fontId="18" fillId="3" borderId="3" xfId="0" applyFont="1" applyFill="1" applyBorder="1" applyAlignment="1">
      <alignment horizontal="left"/>
    </xf>
    <xf numFmtId="0" fontId="22" fillId="3" borderId="3" xfId="0" applyFont="1" applyFill="1" applyBorder="1" applyAlignment="1">
      <alignment wrapText="1"/>
    </xf>
    <xf numFmtId="10" fontId="18" fillId="3" borderId="3" xfId="0" applyNumberFormat="1" applyFont="1" applyFill="1" applyBorder="1"/>
    <xf numFmtId="0" fontId="18" fillId="0" borderId="0" xfId="0" applyFont="1" applyAlignment="1">
      <alignment horizontal="left"/>
    </xf>
    <xf numFmtId="10" fontId="0" fillId="0" borderId="0" xfId="0" applyNumberFormat="1"/>
    <xf numFmtId="4" fontId="0" fillId="0" borderId="3" xfId="0" quotePrefix="1" applyNumberFormat="1" applyBorder="1"/>
    <xf numFmtId="10" fontId="18" fillId="0" borderId="3" xfId="0" applyNumberFormat="1" applyFont="1" applyFill="1" applyBorder="1"/>
    <xf numFmtId="0" fontId="18" fillId="0" borderId="3" xfId="0" applyFont="1" applyFill="1" applyBorder="1"/>
    <xf numFmtId="0" fontId="18" fillId="0" borderId="3" xfId="0" applyFont="1" applyFill="1" applyBorder="1" applyAlignment="1">
      <alignment horizontal="left"/>
    </xf>
    <xf numFmtId="0" fontId="22" fillId="0" borderId="3" xfId="0" applyFont="1" applyFill="1" applyBorder="1" applyAlignment="1">
      <alignment wrapText="1"/>
    </xf>
    <xf numFmtId="4" fontId="18" fillId="0" borderId="3" xfId="0" applyNumberFormat="1" applyFont="1" applyFill="1" applyBorder="1"/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9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7" fillId="2" borderId="0" xfId="0" applyFont="1" applyFill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6"/>
  <sheetViews>
    <sheetView tabSelected="1" workbookViewId="0">
      <selection activeCell="I15" sqref="I15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s="33" customFormat="1" ht="42" customHeight="1" x14ac:dyDescent="0.25">
      <c r="B1" s="129" t="s">
        <v>181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2:12" ht="18" customHeight="1" x14ac:dyDescent="0.25"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2:12" ht="18" customHeight="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2:12" ht="15.75" customHeight="1" x14ac:dyDescent="0.25">
      <c r="B4" s="130" t="s">
        <v>11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2:12" ht="36" customHeight="1" x14ac:dyDescent="0.25">
      <c r="B5" s="133"/>
      <c r="C5" s="133"/>
      <c r="D5" s="133"/>
      <c r="E5" s="34"/>
      <c r="F5" s="34"/>
      <c r="G5" s="34"/>
      <c r="H5" s="34"/>
      <c r="I5" s="34"/>
      <c r="J5" s="36"/>
      <c r="K5" s="36"/>
      <c r="L5" s="35"/>
    </row>
    <row r="6" spans="2:12" ht="18" customHeight="1" x14ac:dyDescent="0.25">
      <c r="B6" s="130" t="s">
        <v>42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2:12" ht="18" customHeight="1" x14ac:dyDescent="0.25">
      <c r="B7" s="37"/>
      <c r="C7" s="38"/>
      <c r="D7" s="38"/>
      <c r="E7" s="38"/>
      <c r="F7" s="38"/>
      <c r="G7" s="38"/>
      <c r="H7" s="38"/>
      <c r="I7" s="38"/>
      <c r="J7" s="38"/>
      <c r="K7" s="38"/>
      <c r="L7" s="35"/>
    </row>
    <row r="8" spans="2:12" x14ac:dyDescent="0.25">
      <c r="B8" s="125" t="s">
        <v>44</v>
      </c>
      <c r="C8" s="125"/>
      <c r="D8" s="125"/>
      <c r="E8" s="125"/>
      <c r="F8" s="125"/>
      <c r="G8" s="39"/>
      <c r="H8" s="39"/>
      <c r="I8" s="39"/>
      <c r="J8" s="39"/>
      <c r="K8" s="40"/>
      <c r="L8" s="35"/>
    </row>
    <row r="9" spans="2:12" ht="25.5" x14ac:dyDescent="0.25">
      <c r="B9" s="126" t="s">
        <v>6</v>
      </c>
      <c r="C9" s="127"/>
      <c r="D9" s="127"/>
      <c r="E9" s="127"/>
      <c r="F9" s="128"/>
      <c r="G9" s="24" t="s">
        <v>208</v>
      </c>
      <c r="H9" s="1" t="s">
        <v>201</v>
      </c>
      <c r="I9" s="1" t="s">
        <v>202</v>
      </c>
      <c r="J9" s="24" t="s">
        <v>209</v>
      </c>
      <c r="K9" s="1" t="s">
        <v>16</v>
      </c>
      <c r="L9" s="1" t="s">
        <v>34</v>
      </c>
    </row>
    <row r="10" spans="2:12" s="27" customFormat="1" ht="11.25" x14ac:dyDescent="0.2">
      <c r="B10" s="123">
        <v>1</v>
      </c>
      <c r="C10" s="123"/>
      <c r="D10" s="123"/>
      <c r="E10" s="123"/>
      <c r="F10" s="124"/>
      <c r="G10" s="26">
        <v>2</v>
      </c>
      <c r="H10" s="25">
        <v>3</v>
      </c>
      <c r="I10" s="25">
        <v>4</v>
      </c>
      <c r="J10" s="25">
        <v>5</v>
      </c>
      <c r="K10" s="25" t="s">
        <v>18</v>
      </c>
      <c r="L10" s="25" t="s">
        <v>19</v>
      </c>
    </row>
    <row r="11" spans="2:12" x14ac:dyDescent="0.25">
      <c r="B11" s="131" t="s">
        <v>0</v>
      </c>
      <c r="C11" s="119"/>
      <c r="D11" s="119"/>
      <c r="E11" s="119"/>
      <c r="F11" s="132"/>
      <c r="G11" s="55">
        <f>SUM(G12:G13)</f>
        <v>3072045.3600000003</v>
      </c>
      <c r="H11" s="55">
        <f t="shared" ref="H11:J11" si="0">SUM(H12:H13)</f>
        <v>3378054.5</v>
      </c>
      <c r="I11" s="55">
        <f t="shared" si="0"/>
        <v>3378054.5</v>
      </c>
      <c r="J11" s="55">
        <f t="shared" si="0"/>
        <v>3168755.73</v>
      </c>
      <c r="K11" s="54">
        <f>J11/G11</f>
        <v>1.0314807754010507</v>
      </c>
      <c r="L11" s="54">
        <f>J11/I11</f>
        <v>0.93804162425443405</v>
      </c>
    </row>
    <row r="12" spans="2:12" x14ac:dyDescent="0.25">
      <c r="B12" s="111" t="s">
        <v>35</v>
      </c>
      <c r="C12" s="112"/>
      <c r="D12" s="112"/>
      <c r="E12" s="112"/>
      <c r="F12" s="113"/>
      <c r="G12" s="56">
        <f>' Račun prihoda i rashoda'!G10</f>
        <v>3072045.3600000003</v>
      </c>
      <c r="H12" s="56">
        <f>' Račun prihoda i rashoda'!H10</f>
        <v>3378054.5</v>
      </c>
      <c r="I12" s="56">
        <f>' Račun prihoda i rashoda'!I10</f>
        <v>3378054.5</v>
      </c>
      <c r="J12" s="56">
        <f>' Račun prihoda i rashoda'!J10</f>
        <v>3168755.73</v>
      </c>
      <c r="K12" s="53">
        <f>J12/G12</f>
        <v>1.0314807754010507</v>
      </c>
      <c r="L12" s="53">
        <f>J12/I12</f>
        <v>0.93804162425443405</v>
      </c>
    </row>
    <row r="13" spans="2:12" x14ac:dyDescent="0.25">
      <c r="B13" s="114" t="s">
        <v>36</v>
      </c>
      <c r="C13" s="113"/>
      <c r="D13" s="113"/>
      <c r="E13" s="113"/>
      <c r="F13" s="113"/>
      <c r="G13" s="56"/>
      <c r="H13" s="56"/>
      <c r="I13" s="56"/>
      <c r="J13" s="56"/>
      <c r="K13" s="16"/>
      <c r="L13" s="16"/>
    </row>
    <row r="14" spans="2:12" x14ac:dyDescent="0.25">
      <c r="B14" s="20" t="s">
        <v>1</v>
      </c>
      <c r="C14" s="32"/>
      <c r="D14" s="32"/>
      <c r="E14" s="32"/>
      <c r="F14" s="32"/>
      <c r="G14" s="55">
        <f>SUM(G15:G16)</f>
        <v>3038346.49</v>
      </c>
      <c r="H14" s="55">
        <f t="shared" ref="H14:J14" si="1">SUM(H15:H16)</f>
        <v>3378054.5</v>
      </c>
      <c r="I14" s="55">
        <f t="shared" si="1"/>
        <v>3509632.37</v>
      </c>
      <c r="J14" s="55">
        <f t="shared" si="1"/>
        <v>3438809.78</v>
      </c>
      <c r="K14" s="54">
        <f>J14/G14</f>
        <v>1.1318030354069326</v>
      </c>
      <c r="L14" s="54">
        <f>J14/I14</f>
        <v>0.97982051037442408</v>
      </c>
    </row>
    <row r="15" spans="2:12" x14ac:dyDescent="0.25">
      <c r="B15" s="122" t="s">
        <v>37</v>
      </c>
      <c r="C15" s="112"/>
      <c r="D15" s="112"/>
      <c r="E15" s="112"/>
      <c r="F15" s="112"/>
      <c r="G15" s="56">
        <f>' Račun prihoda i rashoda'!G35</f>
        <v>2915285.9200000004</v>
      </c>
      <c r="H15" s="56">
        <f>' Račun prihoda i rashoda'!H35</f>
        <v>3274182.5</v>
      </c>
      <c r="I15" s="56">
        <f>' Račun prihoda i rashoda'!I35</f>
        <v>3402360.37</v>
      </c>
      <c r="J15" s="56">
        <v>3358749.11</v>
      </c>
      <c r="K15" s="53">
        <f>J15/G15</f>
        <v>1.1521165340790998</v>
      </c>
      <c r="L15" s="53">
        <f>J15/I15</f>
        <v>0.98718205737859566</v>
      </c>
    </row>
    <row r="16" spans="2:12" x14ac:dyDescent="0.25">
      <c r="B16" s="114" t="s">
        <v>38</v>
      </c>
      <c r="C16" s="113"/>
      <c r="D16" s="113"/>
      <c r="E16" s="113"/>
      <c r="F16" s="113"/>
      <c r="G16" s="56">
        <f>' Račun prihoda i rashoda'!G82</f>
        <v>123060.57</v>
      </c>
      <c r="H16" s="56">
        <f>' Račun prihoda i rashoda'!H82</f>
        <v>103872</v>
      </c>
      <c r="I16" s="56">
        <f>' Račun prihoda i rashoda'!I82</f>
        <v>107272</v>
      </c>
      <c r="J16" s="56">
        <v>80060.67</v>
      </c>
      <c r="K16" s="19"/>
      <c r="L16" s="19"/>
    </row>
    <row r="17" spans="1:48" x14ac:dyDescent="0.25">
      <c r="B17" s="118" t="s">
        <v>45</v>
      </c>
      <c r="C17" s="119"/>
      <c r="D17" s="119"/>
      <c r="E17" s="119"/>
      <c r="F17" s="119"/>
      <c r="G17" s="55">
        <f>G11-G14</f>
        <v>33698.870000000112</v>
      </c>
      <c r="H17" s="55">
        <f>H11-H14</f>
        <v>0</v>
      </c>
      <c r="I17" s="55">
        <f>I11-I14</f>
        <v>-131577.87000000011</v>
      </c>
      <c r="J17" s="55">
        <f>J11-J14</f>
        <v>-270054.04999999981</v>
      </c>
      <c r="K17" s="17"/>
      <c r="L17" s="17"/>
    </row>
    <row r="18" spans="1:48" ht="18" x14ac:dyDescent="0.25">
      <c r="B18" s="34"/>
      <c r="C18" s="41"/>
      <c r="D18" s="41"/>
      <c r="E18" s="41"/>
      <c r="F18" s="41"/>
      <c r="G18" s="41"/>
      <c r="H18" s="41"/>
      <c r="I18" s="42"/>
      <c r="J18" s="42"/>
      <c r="K18" s="42"/>
      <c r="L18" s="42"/>
    </row>
    <row r="19" spans="1:48" ht="18" customHeight="1" x14ac:dyDescent="0.25">
      <c r="B19" s="125" t="s">
        <v>46</v>
      </c>
      <c r="C19" s="125"/>
      <c r="D19" s="125"/>
      <c r="E19" s="125"/>
      <c r="F19" s="125"/>
      <c r="G19" s="41"/>
      <c r="H19" s="41"/>
      <c r="I19" s="42"/>
      <c r="J19" s="42"/>
      <c r="K19" s="42"/>
      <c r="L19" s="42"/>
    </row>
    <row r="20" spans="1:48" ht="25.5" x14ac:dyDescent="0.25">
      <c r="B20" s="126" t="s">
        <v>6</v>
      </c>
      <c r="C20" s="127"/>
      <c r="D20" s="127"/>
      <c r="E20" s="127"/>
      <c r="F20" s="128"/>
      <c r="G20" s="24" t="s">
        <v>208</v>
      </c>
      <c r="H20" s="1" t="s">
        <v>201</v>
      </c>
      <c r="I20" s="1" t="s">
        <v>202</v>
      </c>
      <c r="J20" s="24" t="s">
        <v>209</v>
      </c>
      <c r="K20" s="1" t="s">
        <v>16</v>
      </c>
      <c r="L20" s="1" t="s">
        <v>34</v>
      </c>
    </row>
    <row r="21" spans="1:48" s="27" customFormat="1" x14ac:dyDescent="0.25">
      <c r="B21" s="123">
        <v>1</v>
      </c>
      <c r="C21" s="123"/>
      <c r="D21" s="123"/>
      <c r="E21" s="123"/>
      <c r="F21" s="124"/>
      <c r="G21" s="26">
        <v>2</v>
      </c>
      <c r="H21" s="25">
        <v>3</v>
      </c>
      <c r="I21" s="25">
        <v>4</v>
      </c>
      <c r="J21" s="25">
        <v>5</v>
      </c>
      <c r="K21" s="25" t="s">
        <v>18</v>
      </c>
      <c r="L21" s="25" t="s">
        <v>19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 ht="15.75" customHeight="1" x14ac:dyDescent="0.25">
      <c r="B22" s="111" t="s">
        <v>39</v>
      </c>
      <c r="C22" s="120"/>
      <c r="D22" s="120"/>
      <c r="E22" s="120"/>
      <c r="F22" s="121"/>
      <c r="G22" s="16"/>
      <c r="H22" s="16"/>
      <c r="I22" s="16"/>
      <c r="J22" s="16"/>
      <c r="K22" s="16"/>
      <c r="L22" s="16"/>
    </row>
    <row r="23" spans="1:48" x14ac:dyDescent="0.25">
      <c r="B23" s="111" t="s">
        <v>40</v>
      </c>
      <c r="C23" s="112"/>
      <c r="D23" s="112"/>
      <c r="E23" s="112"/>
      <c r="F23" s="112"/>
      <c r="G23" s="16"/>
      <c r="H23" s="16"/>
      <c r="I23" s="16"/>
      <c r="J23" s="16"/>
      <c r="K23" s="16"/>
      <c r="L23" s="16"/>
    </row>
    <row r="24" spans="1:48" s="31" customFormat="1" ht="15" customHeight="1" x14ac:dyDescent="0.25">
      <c r="A24"/>
      <c r="B24" s="115" t="s">
        <v>41</v>
      </c>
      <c r="C24" s="116"/>
      <c r="D24" s="116"/>
      <c r="E24" s="116"/>
      <c r="F24" s="117"/>
      <c r="G24" s="18"/>
      <c r="H24" s="18"/>
      <c r="I24" s="18"/>
      <c r="J24" s="18"/>
      <c r="K24" s="18"/>
      <c r="L24" s="1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31" customFormat="1" ht="15" customHeight="1" x14ac:dyDescent="0.25">
      <c r="A25"/>
      <c r="B25" s="115" t="s">
        <v>43</v>
      </c>
      <c r="C25" s="116"/>
      <c r="D25" s="116"/>
      <c r="E25" s="116"/>
      <c r="F25" s="117"/>
      <c r="G25" s="18"/>
      <c r="H25" s="18"/>
      <c r="I25" s="18"/>
      <c r="J25" s="18"/>
      <c r="K25" s="18"/>
      <c r="L25" s="1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x14ac:dyDescent="0.25">
      <c r="B26" s="118" t="s">
        <v>47</v>
      </c>
      <c r="C26" s="119"/>
      <c r="D26" s="119"/>
      <c r="E26" s="119"/>
      <c r="F26" s="119"/>
      <c r="G26" s="18"/>
      <c r="H26" s="18"/>
      <c r="I26" s="18"/>
      <c r="J26" s="18"/>
      <c r="K26" s="18"/>
      <c r="L26" s="18"/>
    </row>
    <row r="27" spans="1:48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8" ht="15.75" x14ac:dyDescent="0.25">
      <c r="B28" s="134" t="s">
        <v>51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</row>
    <row r="29" spans="1:48" ht="15.75" x14ac:dyDescent="0.25">
      <c r="B29" s="13"/>
      <c r="C29" s="14"/>
      <c r="D29" s="14"/>
      <c r="E29" s="14"/>
      <c r="F29" s="14"/>
      <c r="G29" s="15"/>
      <c r="H29" s="15"/>
      <c r="I29" s="15"/>
      <c r="J29" s="15"/>
      <c r="K29" s="15"/>
    </row>
    <row r="30" spans="1:48" ht="15" customHeight="1" x14ac:dyDescent="0.25">
      <c r="B30" s="110" t="s">
        <v>169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48" x14ac:dyDescent="0.25">
      <c r="B31" s="110" t="s">
        <v>170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48" ht="15" customHeight="1" x14ac:dyDescent="0.25">
      <c r="B32" s="110" t="s">
        <v>171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</row>
    <row r="33" spans="2:12" ht="36.75" customHeight="1" x14ac:dyDescent="0.25">
      <c r="B33" s="110" t="s">
        <v>172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12" x14ac:dyDescent="0.25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</row>
    <row r="35" spans="2:12" ht="15" customHeight="1" x14ac:dyDescent="0.25">
      <c r="B35" s="109" t="s">
        <v>173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</row>
    <row r="36" spans="2:12" x14ac:dyDescent="0.25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</row>
  </sheetData>
  <mergeCells count="27">
    <mergeCell ref="B32:L32"/>
    <mergeCell ref="B1:L1"/>
    <mergeCell ref="B4:L4"/>
    <mergeCell ref="B6:L6"/>
    <mergeCell ref="B9:F9"/>
    <mergeCell ref="B10:F10"/>
    <mergeCell ref="B13:F13"/>
    <mergeCell ref="B11:F11"/>
    <mergeCell ref="B8:F8"/>
    <mergeCell ref="B5:D5"/>
    <mergeCell ref="B28:L28"/>
    <mergeCell ref="B35:L36"/>
    <mergeCell ref="B31:L31"/>
    <mergeCell ref="B33:L34"/>
    <mergeCell ref="B30:L30"/>
    <mergeCell ref="B12:F12"/>
    <mergeCell ref="B16:F16"/>
    <mergeCell ref="B25:F25"/>
    <mergeCell ref="B26:F26"/>
    <mergeCell ref="B23:F23"/>
    <mergeCell ref="B22:F22"/>
    <mergeCell ref="B15:F15"/>
    <mergeCell ref="B24:F24"/>
    <mergeCell ref="B17:F17"/>
    <mergeCell ref="B21:F21"/>
    <mergeCell ref="B19:F19"/>
    <mergeCell ref="B20:F20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101"/>
  <sheetViews>
    <sheetView topLeftCell="A29" workbookViewId="0">
      <selection activeCell="I79" sqref="I7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1.85546875" customWidth="1"/>
    <col min="7" max="10" width="25.28515625" customWidth="1"/>
    <col min="11" max="12" width="15.7109375" customWidth="1"/>
    <col min="13" max="13" width="18.14062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141" t="s">
        <v>11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141" t="s">
        <v>48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141" t="s">
        <v>17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2:12" ht="18" x14ac:dyDescent="0.25">
      <c r="B7" s="2"/>
      <c r="C7" s="2"/>
      <c r="D7" s="2"/>
      <c r="E7" s="2"/>
      <c r="F7" s="2"/>
      <c r="G7" s="2"/>
      <c r="H7" s="2"/>
      <c r="I7" s="68"/>
      <c r="J7" s="69"/>
      <c r="K7" s="3"/>
    </row>
    <row r="8" spans="2:12" ht="25.5" x14ac:dyDescent="0.25">
      <c r="B8" s="135" t="s">
        <v>6</v>
      </c>
      <c r="C8" s="136"/>
      <c r="D8" s="136"/>
      <c r="E8" s="136"/>
      <c r="F8" s="137"/>
      <c r="G8" s="72" t="s">
        <v>208</v>
      </c>
      <c r="H8" s="71" t="s">
        <v>201</v>
      </c>
      <c r="I8" s="71" t="s">
        <v>202</v>
      </c>
      <c r="J8" s="72" t="s">
        <v>209</v>
      </c>
      <c r="K8" s="71" t="s">
        <v>16</v>
      </c>
      <c r="L8" s="71" t="s">
        <v>34</v>
      </c>
    </row>
    <row r="9" spans="2:12" s="27" customFormat="1" ht="11.25" x14ac:dyDescent="0.2">
      <c r="B9" s="138">
        <v>1</v>
      </c>
      <c r="C9" s="139"/>
      <c r="D9" s="139"/>
      <c r="E9" s="139"/>
      <c r="F9" s="140"/>
      <c r="G9" s="77">
        <v>2</v>
      </c>
      <c r="H9" s="77">
        <v>3</v>
      </c>
      <c r="I9" s="77">
        <v>4</v>
      </c>
      <c r="J9" s="77">
        <v>5</v>
      </c>
      <c r="K9" s="77" t="s">
        <v>18</v>
      </c>
      <c r="L9" s="77" t="s">
        <v>19</v>
      </c>
    </row>
    <row r="10" spans="2:12" x14ac:dyDescent="0.25">
      <c r="B10" s="6"/>
      <c r="C10" s="6"/>
      <c r="D10" s="6"/>
      <c r="E10" s="6"/>
      <c r="F10" s="6" t="s">
        <v>20</v>
      </c>
      <c r="G10" s="46">
        <f>G11</f>
        <v>3072045.3600000003</v>
      </c>
      <c r="H10" s="46">
        <f>H11</f>
        <v>3378054.5</v>
      </c>
      <c r="I10" s="46">
        <f>I11</f>
        <v>3378054.5</v>
      </c>
      <c r="J10" s="46">
        <f>J11</f>
        <v>3168755.73</v>
      </c>
      <c r="K10" s="53">
        <f>J10/G10</f>
        <v>1.0314807754010507</v>
      </c>
      <c r="L10" s="53">
        <f>J10/I10</f>
        <v>0.93804162425443405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45">
        <f>G12+G15+G18+G25+G29</f>
        <v>3072045.3600000003</v>
      </c>
      <c r="H11" s="45">
        <f>H12+H15+H18+H25</f>
        <v>3378054.5</v>
      </c>
      <c r="I11" s="45">
        <f>I12+I15+I18+I25</f>
        <v>3378054.5</v>
      </c>
      <c r="J11" s="45">
        <f>J12+J15+J18+J25+J29</f>
        <v>3168755.73</v>
      </c>
      <c r="K11" s="53">
        <f>J11/G11</f>
        <v>1.0314807754010507</v>
      </c>
      <c r="L11" s="53">
        <f>J11/I11</f>
        <v>0.93804162425443405</v>
      </c>
    </row>
    <row r="12" spans="2:12" ht="25.5" x14ac:dyDescent="0.25">
      <c r="B12" s="6"/>
      <c r="C12" s="10">
        <v>63</v>
      </c>
      <c r="D12" s="10"/>
      <c r="E12" s="10"/>
      <c r="F12" s="10" t="s">
        <v>21</v>
      </c>
      <c r="G12" s="45">
        <f t="shared" ref="G12:J13" si="0">G13</f>
        <v>2328380.64</v>
      </c>
      <c r="H12" s="45">
        <f t="shared" si="0"/>
        <v>2607860</v>
      </c>
      <c r="I12" s="45">
        <f>I13</f>
        <v>2607860</v>
      </c>
      <c r="J12" s="45">
        <f t="shared" si="0"/>
        <v>2453467.23</v>
      </c>
      <c r="K12" s="53">
        <f>J12/G12</f>
        <v>1.0537225691758028</v>
      </c>
      <c r="L12" s="53">
        <f>J12/I12</f>
        <v>0.94079714018390559</v>
      </c>
    </row>
    <row r="13" spans="2:12" ht="25.5" x14ac:dyDescent="0.25">
      <c r="B13" s="7"/>
      <c r="C13" s="7"/>
      <c r="D13" s="7">
        <v>636</v>
      </c>
      <c r="E13" s="7"/>
      <c r="F13" s="29" t="s">
        <v>52</v>
      </c>
      <c r="G13" s="45">
        <f>G14</f>
        <v>2328380.64</v>
      </c>
      <c r="H13" s="45">
        <f t="shared" si="0"/>
        <v>2607860</v>
      </c>
      <c r="I13" s="45">
        <f t="shared" si="0"/>
        <v>2607860</v>
      </c>
      <c r="J13" s="45">
        <f>J14</f>
        <v>2453467.23</v>
      </c>
      <c r="K13" s="53">
        <f>J13/G13</f>
        <v>1.0537225691758028</v>
      </c>
      <c r="L13" s="53">
        <f>J13/I13</f>
        <v>0.94079714018390559</v>
      </c>
    </row>
    <row r="14" spans="2:12" ht="25.5" x14ac:dyDescent="0.25">
      <c r="B14" s="7"/>
      <c r="C14" s="7"/>
      <c r="D14" s="7"/>
      <c r="E14" s="7">
        <v>6361</v>
      </c>
      <c r="F14" s="29" t="s">
        <v>53</v>
      </c>
      <c r="G14" s="44">
        <v>2328380.64</v>
      </c>
      <c r="H14" s="48">
        <v>2607860</v>
      </c>
      <c r="I14" s="48">
        <v>2607860</v>
      </c>
      <c r="J14" s="48">
        <v>2453467.23</v>
      </c>
      <c r="K14" s="53">
        <f>J14/G14</f>
        <v>1.0537225691758028</v>
      </c>
      <c r="L14" s="53">
        <f>J14/I14</f>
        <v>0.94079714018390559</v>
      </c>
    </row>
    <row r="15" spans="2:12" x14ac:dyDescent="0.25">
      <c r="B15" s="7"/>
      <c r="C15" s="7">
        <v>64</v>
      </c>
      <c r="D15" s="7"/>
      <c r="E15" s="7"/>
      <c r="F15" s="29" t="s">
        <v>54</v>
      </c>
      <c r="G15" s="44">
        <f>G16</f>
        <v>0.22</v>
      </c>
      <c r="H15" s="44">
        <f t="shared" ref="H15:J16" si="1">H16</f>
        <v>1</v>
      </c>
      <c r="I15" s="44">
        <f t="shared" si="1"/>
        <v>1</v>
      </c>
      <c r="J15" s="44">
        <f t="shared" si="1"/>
        <v>0.35</v>
      </c>
      <c r="K15" s="53">
        <f t="shared" ref="K15:K30" si="2">J15/G15</f>
        <v>1.5909090909090908</v>
      </c>
      <c r="L15" s="53">
        <f t="shared" ref="L15:L17" si="3">J15/I15</f>
        <v>0.35</v>
      </c>
    </row>
    <row r="16" spans="2:12" x14ac:dyDescent="0.25">
      <c r="B16" s="7"/>
      <c r="C16" s="7"/>
      <c r="D16" s="7">
        <v>641</v>
      </c>
      <c r="E16" s="7"/>
      <c r="F16" s="7" t="s">
        <v>55</v>
      </c>
      <c r="G16" s="45">
        <f>G17</f>
        <v>0.22</v>
      </c>
      <c r="H16" s="45">
        <f t="shared" si="1"/>
        <v>1</v>
      </c>
      <c r="I16" s="48">
        <f t="shared" si="1"/>
        <v>1</v>
      </c>
      <c r="J16" s="48">
        <f>J17</f>
        <v>0.35</v>
      </c>
      <c r="K16" s="53">
        <f t="shared" si="2"/>
        <v>1.5909090909090908</v>
      </c>
      <c r="L16" s="53">
        <f t="shared" si="3"/>
        <v>0.35</v>
      </c>
    </row>
    <row r="17" spans="2:14" x14ac:dyDescent="0.25">
      <c r="B17" s="7"/>
      <c r="C17" s="7"/>
      <c r="D17" s="7"/>
      <c r="E17" s="7">
        <v>6413</v>
      </c>
      <c r="F17" s="7" t="s">
        <v>56</v>
      </c>
      <c r="G17" s="45">
        <v>0.22</v>
      </c>
      <c r="H17" s="45">
        <v>1</v>
      </c>
      <c r="I17" s="48">
        <v>1</v>
      </c>
      <c r="J17" s="48">
        <v>0.35</v>
      </c>
      <c r="K17" s="53">
        <f t="shared" si="2"/>
        <v>1.5909090909090908</v>
      </c>
      <c r="L17" s="53">
        <f t="shared" si="3"/>
        <v>0.35</v>
      </c>
    </row>
    <row r="18" spans="2:14" ht="25.5" x14ac:dyDescent="0.25">
      <c r="B18" s="7"/>
      <c r="C18" s="7">
        <v>66</v>
      </c>
      <c r="D18" s="7"/>
      <c r="E18" s="7"/>
      <c r="F18" s="10" t="s">
        <v>57</v>
      </c>
      <c r="G18" s="45">
        <f>G19+G22</f>
        <v>104973.01000000001</v>
      </c>
      <c r="H18" s="45">
        <f>H19+H22</f>
        <v>74500</v>
      </c>
      <c r="I18" s="45">
        <f>I19+I22</f>
        <v>74500</v>
      </c>
      <c r="J18" s="45">
        <f>J19+J22</f>
        <v>88003.33</v>
      </c>
      <c r="K18" s="53">
        <f t="shared" si="2"/>
        <v>0.83834244631072308</v>
      </c>
      <c r="L18" s="53">
        <f t="shared" ref="L18:L30" si="4">J18/I18</f>
        <v>1.1812527516778524</v>
      </c>
    </row>
    <row r="19" spans="2:14" ht="25.5" x14ac:dyDescent="0.25">
      <c r="B19" s="7"/>
      <c r="C19" s="23"/>
      <c r="D19" s="7">
        <v>661</v>
      </c>
      <c r="E19" s="7"/>
      <c r="F19" s="10" t="s">
        <v>22</v>
      </c>
      <c r="G19" s="45">
        <f>G20+G21</f>
        <v>62865.78</v>
      </c>
      <c r="H19" s="45">
        <f>H20</f>
        <v>69500</v>
      </c>
      <c r="I19" s="45">
        <f>I20</f>
        <v>69500</v>
      </c>
      <c r="J19" s="45">
        <f>J20+J21</f>
        <v>50775.4</v>
      </c>
      <c r="K19" s="53">
        <f t="shared" si="2"/>
        <v>0.80767947204345514</v>
      </c>
      <c r="L19" s="53">
        <f t="shared" si="4"/>
        <v>0.73058129496402879</v>
      </c>
    </row>
    <row r="20" spans="2:14" x14ac:dyDescent="0.25">
      <c r="B20" s="7"/>
      <c r="C20" s="23"/>
      <c r="D20" s="7"/>
      <c r="E20" s="7">
        <v>6614</v>
      </c>
      <c r="F20" s="10" t="s">
        <v>196</v>
      </c>
      <c r="G20" s="45">
        <v>57765.78</v>
      </c>
      <c r="H20" s="48">
        <v>69500</v>
      </c>
      <c r="I20" s="48">
        <v>69500</v>
      </c>
      <c r="J20" s="48">
        <v>50775.4</v>
      </c>
      <c r="K20" s="53">
        <f t="shared" si="2"/>
        <v>0.87898752514031664</v>
      </c>
      <c r="L20" s="53">
        <f t="shared" si="4"/>
        <v>0.73058129496402879</v>
      </c>
    </row>
    <row r="21" spans="2:14" x14ac:dyDescent="0.25">
      <c r="B21" s="7"/>
      <c r="C21" s="23"/>
      <c r="D21" s="7"/>
      <c r="E21" s="7">
        <v>6615</v>
      </c>
      <c r="F21" s="10" t="s">
        <v>58</v>
      </c>
      <c r="G21" s="45">
        <v>5100</v>
      </c>
      <c r="H21" s="48"/>
      <c r="I21" s="48"/>
      <c r="J21" s="48">
        <v>0</v>
      </c>
      <c r="K21" s="53"/>
      <c r="L21" s="53" t="e">
        <f t="shared" si="4"/>
        <v>#DIV/0!</v>
      </c>
    </row>
    <row r="22" spans="2:14" ht="38.25" x14ac:dyDescent="0.25">
      <c r="B22" s="7"/>
      <c r="C22" s="23"/>
      <c r="D22" s="7">
        <v>663</v>
      </c>
      <c r="E22" s="7"/>
      <c r="F22" s="10" t="s">
        <v>59</v>
      </c>
      <c r="G22" s="45">
        <f>G23+G24</f>
        <v>42107.23</v>
      </c>
      <c r="H22" s="45">
        <f>H23</f>
        <v>5000</v>
      </c>
      <c r="I22" s="45">
        <f>I23</f>
        <v>5000</v>
      </c>
      <c r="J22" s="45">
        <f>J23+J24</f>
        <v>37227.93</v>
      </c>
      <c r="K22" s="53">
        <f t="shared" si="2"/>
        <v>0.88412203794930222</v>
      </c>
      <c r="L22" s="53">
        <f t="shared" si="4"/>
        <v>7.4455860000000005</v>
      </c>
    </row>
    <row r="23" spans="2:14" x14ac:dyDescent="0.25">
      <c r="B23" s="7"/>
      <c r="C23" s="7"/>
      <c r="D23" s="8"/>
      <c r="E23" s="7">
        <v>6631</v>
      </c>
      <c r="F23" s="10" t="s">
        <v>60</v>
      </c>
      <c r="G23" s="45">
        <v>7103.55</v>
      </c>
      <c r="H23" s="45">
        <v>5000</v>
      </c>
      <c r="I23" s="48">
        <v>5000</v>
      </c>
      <c r="J23" s="48">
        <v>37227.93</v>
      </c>
      <c r="K23" s="53">
        <f t="shared" si="2"/>
        <v>5.2407500475114555</v>
      </c>
      <c r="L23" s="53">
        <f t="shared" si="4"/>
        <v>7.4455860000000005</v>
      </c>
    </row>
    <row r="24" spans="2:14" x14ac:dyDescent="0.25">
      <c r="B24" s="7"/>
      <c r="C24" s="7"/>
      <c r="D24" s="8"/>
      <c r="E24" s="7">
        <v>6632</v>
      </c>
      <c r="F24" s="10" t="s">
        <v>197</v>
      </c>
      <c r="G24" s="45">
        <v>35003.68</v>
      </c>
      <c r="H24" s="45"/>
      <c r="I24" s="48">
        <v>35000</v>
      </c>
      <c r="J24" s="48">
        <v>0</v>
      </c>
      <c r="K24" s="53">
        <f t="shared" si="2"/>
        <v>0</v>
      </c>
      <c r="L24" s="53">
        <f t="shared" si="4"/>
        <v>0</v>
      </c>
    </row>
    <row r="25" spans="2:14" ht="25.5" x14ac:dyDescent="0.25">
      <c r="B25" s="23"/>
      <c r="C25" s="7">
        <v>67</v>
      </c>
      <c r="D25" s="30"/>
      <c r="E25" s="30"/>
      <c r="F25" s="10" t="s">
        <v>61</v>
      </c>
      <c r="G25" s="46">
        <f>G26</f>
        <v>638646.75</v>
      </c>
      <c r="H25" s="46">
        <f>H26</f>
        <v>695693.5</v>
      </c>
      <c r="I25" s="46">
        <f>I26</f>
        <v>695693.5</v>
      </c>
      <c r="J25" s="46">
        <f>J26</f>
        <v>627258.9</v>
      </c>
      <c r="K25" s="53">
        <f t="shared" si="2"/>
        <v>0.98216878109847117</v>
      </c>
      <c r="L25" s="53">
        <f t="shared" si="4"/>
        <v>0.90163110622709575</v>
      </c>
    </row>
    <row r="26" spans="2:14" ht="25.5" x14ac:dyDescent="0.25">
      <c r="B26" s="7"/>
      <c r="C26" s="7"/>
      <c r="D26" s="8">
        <v>671</v>
      </c>
      <c r="E26" s="8"/>
      <c r="F26" s="29" t="s">
        <v>62</v>
      </c>
      <c r="G26" s="45">
        <f>G27+G28</f>
        <v>638646.75</v>
      </c>
      <c r="H26" s="48">
        <f>SUM(H27:H28)</f>
        <v>695693.5</v>
      </c>
      <c r="I26" s="48">
        <f>SUM(I27:I28)</f>
        <v>695693.5</v>
      </c>
      <c r="J26" s="48">
        <f>J27+J28</f>
        <v>627258.9</v>
      </c>
      <c r="K26" s="53">
        <f t="shared" si="2"/>
        <v>0.98216878109847117</v>
      </c>
      <c r="L26" s="53">
        <f t="shared" si="4"/>
        <v>0.90163110622709575</v>
      </c>
    </row>
    <row r="27" spans="2:14" ht="25.5" x14ac:dyDescent="0.25">
      <c r="B27" s="7"/>
      <c r="C27" s="7"/>
      <c r="D27" s="7"/>
      <c r="E27" s="7">
        <v>6711</v>
      </c>
      <c r="F27" s="29" t="s">
        <v>63</v>
      </c>
      <c r="G27" s="45">
        <v>587392.81000000006</v>
      </c>
      <c r="H27" s="48">
        <v>682421.5</v>
      </c>
      <c r="I27" s="48">
        <v>682421.5</v>
      </c>
      <c r="J27" s="48">
        <v>627258.9</v>
      </c>
      <c r="K27" s="53">
        <f t="shared" si="2"/>
        <v>1.0678695573410235</v>
      </c>
      <c r="L27" s="53">
        <f t="shared" si="4"/>
        <v>0.91916638030894404</v>
      </c>
      <c r="N27" s="43"/>
    </row>
    <row r="28" spans="2:14" ht="25.5" x14ac:dyDescent="0.25">
      <c r="B28" s="7"/>
      <c r="C28" s="7"/>
      <c r="D28" s="7"/>
      <c r="E28" s="7">
        <v>6712</v>
      </c>
      <c r="F28" s="29" t="s">
        <v>64</v>
      </c>
      <c r="G28" s="45">
        <v>51253.94</v>
      </c>
      <c r="H28" s="48">
        <v>13272</v>
      </c>
      <c r="I28" s="48">
        <v>13272</v>
      </c>
      <c r="J28" s="48">
        <v>0</v>
      </c>
      <c r="K28" s="53">
        <f t="shared" si="2"/>
        <v>0</v>
      </c>
      <c r="L28" s="53">
        <f t="shared" si="4"/>
        <v>0</v>
      </c>
    </row>
    <row r="29" spans="2:14" x14ac:dyDescent="0.25">
      <c r="B29" s="7"/>
      <c r="C29" s="7">
        <v>68</v>
      </c>
      <c r="D29" s="7"/>
      <c r="E29" s="7"/>
      <c r="F29" s="29" t="s">
        <v>198</v>
      </c>
      <c r="G29" s="45">
        <f>G30</f>
        <v>44.74</v>
      </c>
      <c r="H29" s="45"/>
      <c r="I29" s="45"/>
      <c r="J29" s="48">
        <f>J30</f>
        <v>25.92</v>
      </c>
      <c r="K29" s="53">
        <f t="shared" si="2"/>
        <v>0.57934734018775147</v>
      </c>
      <c r="L29" s="53" t="e">
        <f t="shared" si="4"/>
        <v>#DIV/0!</v>
      </c>
    </row>
    <row r="30" spans="2:14" ht="15.75" customHeight="1" x14ac:dyDescent="0.25">
      <c r="B30" s="28"/>
      <c r="C30" s="28"/>
      <c r="D30" s="28">
        <v>683</v>
      </c>
      <c r="E30" s="28"/>
      <c r="F30" s="10" t="s">
        <v>199</v>
      </c>
      <c r="G30" s="28">
        <v>44.74</v>
      </c>
      <c r="H30" s="28"/>
      <c r="I30" s="28"/>
      <c r="J30" s="28">
        <v>25.92</v>
      </c>
      <c r="K30" s="53">
        <f t="shared" si="2"/>
        <v>0.57934734018775147</v>
      </c>
      <c r="L30" s="53" t="e">
        <f t="shared" si="4"/>
        <v>#DIV/0!</v>
      </c>
    </row>
    <row r="31" spans="2:14" ht="15.75" customHeight="1" x14ac:dyDescent="0.25">
      <c r="B31" s="2"/>
      <c r="C31" s="2"/>
      <c r="D31" s="2"/>
      <c r="E31" s="2"/>
      <c r="F31" s="2"/>
      <c r="G31" s="2"/>
      <c r="H31" s="2"/>
      <c r="I31" s="68"/>
      <c r="J31" s="69"/>
      <c r="K31" s="3"/>
      <c r="L31" s="3"/>
    </row>
    <row r="32" spans="2:14" ht="25.5" x14ac:dyDescent="0.25">
      <c r="B32" s="135" t="s">
        <v>6</v>
      </c>
      <c r="C32" s="136"/>
      <c r="D32" s="136"/>
      <c r="E32" s="136"/>
      <c r="F32" s="137"/>
      <c r="G32" s="72" t="s">
        <v>208</v>
      </c>
      <c r="H32" s="71" t="s">
        <v>201</v>
      </c>
      <c r="I32" s="71" t="s">
        <v>202</v>
      </c>
      <c r="J32" s="72" t="s">
        <v>209</v>
      </c>
      <c r="K32" s="71" t="s">
        <v>16</v>
      </c>
      <c r="L32" s="71" t="s">
        <v>34</v>
      </c>
    </row>
    <row r="33" spans="2:13" s="27" customFormat="1" ht="12.75" customHeight="1" x14ac:dyDescent="0.2">
      <c r="B33" s="138">
        <v>1</v>
      </c>
      <c r="C33" s="139"/>
      <c r="D33" s="139"/>
      <c r="E33" s="139"/>
      <c r="F33" s="140"/>
      <c r="G33" s="77">
        <v>2</v>
      </c>
      <c r="H33" s="77">
        <v>3</v>
      </c>
      <c r="I33" s="77">
        <v>4</v>
      </c>
      <c r="J33" s="77">
        <v>5</v>
      </c>
      <c r="K33" s="77" t="s">
        <v>18</v>
      </c>
      <c r="L33" s="77" t="s">
        <v>19</v>
      </c>
    </row>
    <row r="34" spans="2:13" x14ac:dyDescent="0.25">
      <c r="B34" s="6"/>
      <c r="C34" s="6"/>
      <c r="D34" s="6"/>
      <c r="E34" s="6"/>
      <c r="F34" s="6" t="s">
        <v>7</v>
      </c>
      <c r="G34" s="46">
        <f>G35+G82</f>
        <v>3038346.49</v>
      </c>
      <c r="H34" s="46">
        <f>H35+H82</f>
        <v>3378054.5</v>
      </c>
      <c r="I34" s="46">
        <f>I35+I82</f>
        <v>3509632.37</v>
      </c>
      <c r="J34" s="46">
        <f>J35+J82</f>
        <v>3438809.7800000003</v>
      </c>
      <c r="K34" s="53">
        <f>J34/G34</f>
        <v>1.1318030354069328</v>
      </c>
      <c r="L34" s="53">
        <f>J34/I34</f>
        <v>0.97982051037442419</v>
      </c>
      <c r="M34" s="43"/>
    </row>
    <row r="35" spans="2:13" x14ac:dyDescent="0.25">
      <c r="B35" s="6">
        <v>3</v>
      </c>
      <c r="C35" s="6"/>
      <c r="D35" s="6"/>
      <c r="E35" s="6"/>
      <c r="F35" s="6" t="s">
        <v>3</v>
      </c>
      <c r="G35" s="46">
        <f>G36+G43+G72+G79+G76</f>
        <v>2915285.9200000004</v>
      </c>
      <c r="H35" s="46">
        <f t="shared" ref="H35:I35" si="5">H36+H43+H72+H79+H76</f>
        <v>3274182.5</v>
      </c>
      <c r="I35" s="46">
        <f>I36+I43+I72+I76+I79</f>
        <v>3402360.37</v>
      </c>
      <c r="J35" s="46">
        <f>J36+J43+J72+J76+J79</f>
        <v>3358748.89</v>
      </c>
      <c r="K35" s="53">
        <f t="shared" ref="K35:K97" si="6">J35/G35</f>
        <v>1.1521164586148036</v>
      </c>
      <c r="L35" s="53">
        <f t="shared" ref="L35:L92" si="7">J35/I35</f>
        <v>0.98718199271760265</v>
      </c>
      <c r="M35" s="43"/>
    </row>
    <row r="36" spans="2:13" x14ac:dyDescent="0.25">
      <c r="B36" s="6"/>
      <c r="C36" s="10">
        <v>31</v>
      </c>
      <c r="D36" s="10"/>
      <c r="E36" s="10"/>
      <c r="F36" s="10" t="s">
        <v>4</v>
      </c>
      <c r="G36" s="45">
        <f>G37+G39+G41</f>
        <v>2505178.85</v>
      </c>
      <c r="H36" s="70">
        <f>H37+H39+H41</f>
        <v>2802140</v>
      </c>
      <c r="I36" s="70">
        <f>I37+I39+I41</f>
        <v>2927663.81</v>
      </c>
      <c r="J36" s="45">
        <f>J37+J39+J41</f>
        <v>2921031.42</v>
      </c>
      <c r="K36" s="53">
        <f t="shared" si="6"/>
        <v>1.1659971582468054</v>
      </c>
      <c r="L36" s="53">
        <f t="shared" si="7"/>
        <v>0.99773457936756749</v>
      </c>
      <c r="M36" s="43"/>
    </row>
    <row r="37" spans="2:13" x14ac:dyDescent="0.25">
      <c r="B37" s="7"/>
      <c r="C37" s="7"/>
      <c r="D37" s="7">
        <v>311</v>
      </c>
      <c r="E37" s="7"/>
      <c r="F37" s="29" t="s">
        <v>24</v>
      </c>
      <c r="G37" s="45">
        <f>G38</f>
        <v>2089665.12</v>
      </c>
      <c r="H37" s="70">
        <v>2330000</v>
      </c>
      <c r="I37" s="70">
        <f>I38</f>
        <v>2443295.81</v>
      </c>
      <c r="J37" s="45">
        <f>J38</f>
        <v>2450906.6800000002</v>
      </c>
      <c r="K37" s="53">
        <f t="shared" si="6"/>
        <v>1.172870550665075</v>
      </c>
      <c r="L37" s="53">
        <f t="shared" si="7"/>
        <v>1.0031150014537127</v>
      </c>
    </row>
    <row r="38" spans="2:13" x14ac:dyDescent="0.25">
      <c r="B38" s="7"/>
      <c r="C38" s="7"/>
      <c r="D38" s="7"/>
      <c r="E38" s="7">
        <v>3111</v>
      </c>
      <c r="F38" s="29" t="s">
        <v>25</v>
      </c>
      <c r="G38" s="45">
        <v>2089665.12</v>
      </c>
      <c r="H38" s="70">
        <f>'POSEBNI DIO'!F43+'POSEBNI DIO'!F67+'POSEBNI DIO'!F78+'POSEBNI DIO'!F122+'POSEBNI DIO'!F128+'POSEBNI DIO'!F137+'POSEBNI DIO'!F97</f>
        <v>2344500</v>
      </c>
      <c r="I38" s="70">
        <f>'POSEBNI DIO'!G43+'POSEBNI DIO'!G67+'POSEBNI DIO'!G78+'POSEBNI DIO'!G122+'POSEBNI DIO'!G128+'POSEBNI DIO'!G137+'POSEBNI DIO'!G97</f>
        <v>2443295.81</v>
      </c>
      <c r="J38" s="70">
        <v>2450906.6800000002</v>
      </c>
      <c r="K38" s="53">
        <f t="shared" si="6"/>
        <v>1.172870550665075</v>
      </c>
      <c r="L38" s="53">
        <f t="shared" si="7"/>
        <v>1.0031150014537127</v>
      </c>
    </row>
    <row r="39" spans="2:13" x14ac:dyDescent="0.25">
      <c r="B39" s="7"/>
      <c r="C39" s="23"/>
      <c r="D39" s="7">
        <v>312</v>
      </c>
      <c r="E39" s="7"/>
      <c r="F39" s="29" t="s">
        <v>107</v>
      </c>
      <c r="G39" s="45">
        <f>G40</f>
        <v>76341.440000000002</v>
      </c>
      <c r="H39" s="70">
        <v>87630</v>
      </c>
      <c r="I39" s="70">
        <f>I40</f>
        <v>88680</v>
      </c>
      <c r="J39" s="45">
        <f>J40</f>
        <v>74300</v>
      </c>
      <c r="K39" s="53">
        <f t="shared" si="6"/>
        <v>0.97325908445007059</v>
      </c>
      <c r="L39" s="53">
        <f t="shared" si="7"/>
        <v>0.83784393324312134</v>
      </c>
    </row>
    <row r="40" spans="2:13" x14ac:dyDescent="0.25">
      <c r="B40" s="7"/>
      <c r="C40" s="23"/>
      <c r="D40" s="8"/>
      <c r="E40" s="8">
        <v>3121</v>
      </c>
      <c r="F40" s="12" t="s">
        <v>107</v>
      </c>
      <c r="G40" s="45">
        <v>76341.440000000002</v>
      </c>
      <c r="H40" s="70">
        <f>'POSEBNI DIO'!F44+'POSEBNI DIO'!F68+'POSEBNI DIO'!F79+'POSEBNI DIO'!F123+'POSEBNI DIO'!F138+'POSEBNI DIO'!F129</f>
        <v>87380</v>
      </c>
      <c r="I40" s="70">
        <f>SUM('POSEBNI DIO'!G44,'POSEBNI DIO'!G68,'POSEBNI DIO'!G98,'POSEBNI DIO'!G123,'POSEBNI DIO'!G129,'POSEBNI DIO'!G138)</f>
        <v>88680</v>
      </c>
      <c r="J40" s="70">
        <v>74300</v>
      </c>
      <c r="K40" s="53">
        <f t="shared" si="6"/>
        <v>0.97325908445007059</v>
      </c>
      <c r="L40" s="53">
        <f t="shared" si="7"/>
        <v>0.83784393324312134</v>
      </c>
    </row>
    <row r="41" spans="2:13" x14ac:dyDescent="0.25">
      <c r="B41" s="7"/>
      <c r="C41" s="7"/>
      <c r="D41" s="8">
        <v>313</v>
      </c>
      <c r="E41" s="8"/>
      <c r="F41" s="12" t="s">
        <v>106</v>
      </c>
      <c r="G41" s="45">
        <f>G42</f>
        <v>339172.29</v>
      </c>
      <c r="H41" s="70">
        <v>384510</v>
      </c>
      <c r="I41" s="70">
        <f>I42</f>
        <v>395688</v>
      </c>
      <c r="J41" s="45">
        <f>J42</f>
        <v>395824.74</v>
      </c>
      <c r="K41" s="53">
        <f t="shared" si="6"/>
        <v>1.1670314812569151</v>
      </c>
      <c r="L41" s="53">
        <f t="shared" si="7"/>
        <v>1.0003455753017529</v>
      </c>
    </row>
    <row r="42" spans="2:13" x14ac:dyDescent="0.25">
      <c r="B42" s="11"/>
      <c r="C42" s="11"/>
      <c r="D42" s="11"/>
      <c r="E42" s="11">
        <v>3132</v>
      </c>
      <c r="F42" s="22" t="s">
        <v>105</v>
      </c>
      <c r="G42" s="45">
        <v>339172.29</v>
      </c>
      <c r="H42" s="70">
        <f>'POSEBNI DIO'!F46+'POSEBNI DIO'!F69+'POSEBNI DIO'!F124+'POSEBNI DIO'!F130+'POSEBNI DIO'!F139+'POSEBNI DIO'!F99</f>
        <v>386910</v>
      </c>
      <c r="I42" s="70">
        <f>'POSEBNI DIO'!G46+'POSEBNI DIO'!G69+'POSEBNI DIO'!G124+'POSEBNI DIO'!G130+'POSEBNI DIO'!G139+'POSEBNI DIO'!G99</f>
        <v>395688</v>
      </c>
      <c r="J42" s="70">
        <v>395824.74</v>
      </c>
      <c r="K42" s="53">
        <f t="shared" si="6"/>
        <v>1.1670314812569151</v>
      </c>
      <c r="L42" s="53">
        <f t="shared" si="7"/>
        <v>1.0003455753017529</v>
      </c>
    </row>
    <row r="43" spans="2:13" x14ac:dyDescent="0.25">
      <c r="B43" s="10"/>
      <c r="C43" s="10">
        <v>32</v>
      </c>
      <c r="D43" s="7"/>
      <c r="E43" s="7"/>
      <c r="F43" s="29" t="s">
        <v>12</v>
      </c>
      <c r="G43" s="45">
        <f>G48+G65+G55+G44</f>
        <v>327555.60000000003</v>
      </c>
      <c r="H43" s="45">
        <f>H48+H65+H55+H44</f>
        <v>377284.5</v>
      </c>
      <c r="I43" s="45">
        <f>I48+I65+I55+I44</f>
        <v>388696.56</v>
      </c>
      <c r="J43" s="45">
        <f>J44+J48+J55+J65</f>
        <v>354876.75999999995</v>
      </c>
      <c r="K43" s="53">
        <f t="shared" si="6"/>
        <v>1.0834092288454231</v>
      </c>
      <c r="L43" s="53">
        <f t="shared" si="7"/>
        <v>0.91299176920938008</v>
      </c>
    </row>
    <row r="44" spans="2:13" x14ac:dyDescent="0.25">
      <c r="B44" s="10"/>
      <c r="C44" s="10"/>
      <c r="D44" s="7">
        <v>321</v>
      </c>
      <c r="E44" s="7"/>
      <c r="F44" s="29" t="s">
        <v>26</v>
      </c>
      <c r="G44" s="45">
        <f>G45+G46+G47</f>
        <v>34590.959999999999</v>
      </c>
      <c r="H44" s="45">
        <v>51804</v>
      </c>
      <c r="I44" s="45">
        <f>I45+I46+I47</f>
        <v>52779.82</v>
      </c>
      <c r="J44" s="45">
        <f>SUM(J45:J47)</f>
        <v>46093.47</v>
      </c>
      <c r="K44" s="53">
        <f t="shared" si="6"/>
        <v>1.3325293660540212</v>
      </c>
      <c r="L44" s="53">
        <f t="shared" si="7"/>
        <v>0.87331616515554622</v>
      </c>
    </row>
    <row r="45" spans="2:13" x14ac:dyDescent="0.25">
      <c r="B45" s="51"/>
      <c r="C45" s="51"/>
      <c r="D45" s="51"/>
      <c r="E45" s="51">
        <v>3211</v>
      </c>
      <c r="F45" s="47" t="s">
        <v>27</v>
      </c>
      <c r="G45" s="48">
        <v>10024.06</v>
      </c>
      <c r="H45" s="48">
        <f>'POSEBNI DIO'!F9+'POSEBNI DIO'!F70</f>
        <v>9000</v>
      </c>
      <c r="I45" s="48">
        <f>'POSEBNI DIO'!G9+'POSEBNI DIO'!G70</f>
        <v>9000</v>
      </c>
      <c r="J45" s="48">
        <f>'POSEBNI DIO'!H9+'POSEBNI DIO'!H70</f>
        <v>8744.82</v>
      </c>
      <c r="K45" s="53">
        <f t="shared" si="6"/>
        <v>0.87238304639038478</v>
      </c>
      <c r="L45" s="53">
        <f t="shared" si="7"/>
        <v>0.97164666666666666</v>
      </c>
    </row>
    <row r="46" spans="2:13" ht="30" x14ac:dyDescent="0.25">
      <c r="B46" s="51"/>
      <c r="C46" s="51"/>
      <c r="D46" s="51"/>
      <c r="E46" s="51">
        <v>3212</v>
      </c>
      <c r="F46" s="47" t="s">
        <v>104</v>
      </c>
      <c r="G46" s="48">
        <v>24566.9</v>
      </c>
      <c r="H46" s="48">
        <f>'POSEBNI DIO'!F47+'POSEBNI DIO'!F71+'POSEBNI DIO'!F125+'POSEBNI DIO'!F131+'POSEBNI DIO'!F140</f>
        <v>43040</v>
      </c>
      <c r="I46" s="48">
        <v>43779.82</v>
      </c>
      <c r="J46" s="48">
        <v>37348.65</v>
      </c>
      <c r="K46" s="53">
        <f t="shared" si="6"/>
        <v>1.5202833894386349</v>
      </c>
      <c r="L46" s="53">
        <f t="shared" si="7"/>
        <v>0.85310195427939173</v>
      </c>
    </row>
    <row r="47" spans="2:13" x14ac:dyDescent="0.25">
      <c r="B47" s="51"/>
      <c r="C47" s="51"/>
      <c r="D47" s="51"/>
      <c r="E47" s="51">
        <v>3213</v>
      </c>
      <c r="F47" s="47" t="s">
        <v>103</v>
      </c>
      <c r="G47" s="48">
        <v>0</v>
      </c>
      <c r="H47" s="48">
        <f>'POSEBNI DIO'!F10</f>
        <v>0</v>
      </c>
      <c r="I47" s="48">
        <f>'POSEBNI DIO'!G10</f>
        <v>0</v>
      </c>
      <c r="J47" s="48">
        <f>'POSEBNI DIO'!H10</f>
        <v>0</v>
      </c>
      <c r="K47" s="53" t="e">
        <f t="shared" si="6"/>
        <v>#DIV/0!</v>
      </c>
      <c r="L47" s="53" t="e">
        <f t="shared" si="7"/>
        <v>#DIV/0!</v>
      </c>
    </row>
    <row r="48" spans="2:13" x14ac:dyDescent="0.25">
      <c r="B48" s="51"/>
      <c r="C48" s="51"/>
      <c r="D48" s="51">
        <v>322</v>
      </c>
      <c r="E48" s="51"/>
      <c r="F48" s="47" t="s">
        <v>102</v>
      </c>
      <c r="G48" s="48">
        <f>G49+G50+G51+G52+G53</f>
        <v>249410.78999999998</v>
      </c>
      <c r="H48" s="48">
        <v>266660</v>
      </c>
      <c r="I48" s="48">
        <f>I49+I50+I51+I52+I53+I54</f>
        <v>256585.37</v>
      </c>
      <c r="J48" s="48">
        <f>J49+J50+J51+J52+J53+J54</f>
        <v>240370.52</v>
      </c>
      <c r="K48" s="53">
        <f t="shared" si="6"/>
        <v>0.96375349278192823</v>
      </c>
      <c r="L48" s="53">
        <f t="shared" si="7"/>
        <v>0.93680524341664528</v>
      </c>
    </row>
    <row r="49" spans="2:12" x14ac:dyDescent="0.25">
      <c r="B49" s="51"/>
      <c r="C49" s="51"/>
      <c r="D49" s="51"/>
      <c r="E49" s="51">
        <v>3221</v>
      </c>
      <c r="F49" s="47" t="s">
        <v>101</v>
      </c>
      <c r="G49" s="48">
        <v>17811.96</v>
      </c>
      <c r="H49" s="48">
        <f>'POSEBNI DIO'!F11+'POSEBNI DIO'!F48+'POSEBNI DIO'!F72+'POSEBNI DIO'!F80+'POSEBNI DIO'!F119</f>
        <v>16400</v>
      </c>
      <c r="I49" s="48">
        <v>17900</v>
      </c>
      <c r="J49" s="48">
        <v>18348.59</v>
      </c>
      <c r="K49" s="53">
        <f t="shared" si="6"/>
        <v>1.0301275098304734</v>
      </c>
      <c r="L49" s="53">
        <f t="shared" si="7"/>
        <v>1.0250608938547485</v>
      </c>
    </row>
    <row r="50" spans="2:12" x14ac:dyDescent="0.25">
      <c r="B50" s="51"/>
      <c r="C50" s="51"/>
      <c r="D50" s="51"/>
      <c r="E50" s="51">
        <v>3222</v>
      </c>
      <c r="F50" s="47" t="s">
        <v>100</v>
      </c>
      <c r="G50" s="48">
        <v>190726.46</v>
      </c>
      <c r="H50" s="48">
        <f>'POSEBNI DIO'!F73+'POSEBNI DIO'!F81+'POSEBNI DIO'!F150+'POSEBNI DIO'!F152+'POSEBNI DIO'!F155</f>
        <v>212000</v>
      </c>
      <c r="I50" s="48">
        <v>217060</v>
      </c>
      <c r="J50" s="48">
        <v>198762.23999999999</v>
      </c>
      <c r="K50" s="53">
        <f t="shared" si="6"/>
        <v>1.0421324864940082</v>
      </c>
      <c r="L50" s="53">
        <f t="shared" si="7"/>
        <v>0.91570183359439783</v>
      </c>
    </row>
    <row r="51" spans="2:12" x14ac:dyDescent="0.25">
      <c r="B51" s="51"/>
      <c r="C51" s="51"/>
      <c r="D51" s="51"/>
      <c r="E51" s="51">
        <v>3223</v>
      </c>
      <c r="F51" s="47" t="s">
        <v>99</v>
      </c>
      <c r="G51" s="48">
        <v>34398.839999999997</v>
      </c>
      <c r="H51" s="48">
        <f>'POSEBNI DIO'!F13</f>
        <v>26000</v>
      </c>
      <c r="I51" s="48">
        <f>'POSEBNI DIO'!G13</f>
        <v>14325.37</v>
      </c>
      <c r="J51" s="48">
        <v>19731.650000000001</v>
      </c>
      <c r="K51" s="53">
        <f t="shared" si="6"/>
        <v>0.57361381953577517</v>
      </c>
      <c r="L51" s="53">
        <f t="shared" si="7"/>
        <v>1.3773919975539899</v>
      </c>
    </row>
    <row r="52" spans="2:12" ht="30" x14ac:dyDescent="0.25">
      <c r="B52" s="51"/>
      <c r="C52" s="51"/>
      <c r="D52" s="51"/>
      <c r="E52" s="51">
        <v>3224</v>
      </c>
      <c r="F52" s="47" t="s">
        <v>98</v>
      </c>
      <c r="G52" s="48">
        <v>4906.09</v>
      </c>
      <c r="H52" s="48">
        <f>'POSEBNI DIO'!F14</f>
        <v>4800</v>
      </c>
      <c r="I52" s="48">
        <f>'POSEBNI DIO'!G14</f>
        <v>4800</v>
      </c>
      <c r="J52" s="48">
        <v>2875.97</v>
      </c>
      <c r="K52" s="53">
        <f t="shared" si="6"/>
        <v>0.58620408512685251</v>
      </c>
      <c r="L52" s="53">
        <f t="shared" si="7"/>
        <v>0.59916041666666664</v>
      </c>
    </row>
    <row r="53" spans="2:12" x14ac:dyDescent="0.25">
      <c r="B53" s="51"/>
      <c r="C53" s="51"/>
      <c r="D53" s="51"/>
      <c r="E53" s="51">
        <v>3225</v>
      </c>
      <c r="F53" s="47" t="s">
        <v>97</v>
      </c>
      <c r="G53" s="48">
        <v>1567.44</v>
      </c>
      <c r="H53" s="48"/>
      <c r="I53" s="48">
        <v>2000</v>
      </c>
      <c r="J53" s="48">
        <v>255.34</v>
      </c>
      <c r="K53" s="53"/>
      <c r="L53" s="53"/>
    </row>
    <row r="54" spans="2:12" x14ac:dyDescent="0.25">
      <c r="B54" s="51"/>
      <c r="C54" s="51"/>
      <c r="D54" s="51"/>
      <c r="E54" s="51">
        <v>3227</v>
      </c>
      <c r="F54" s="47" t="s">
        <v>96</v>
      </c>
      <c r="G54" s="48">
        <v>0</v>
      </c>
      <c r="H54" s="48"/>
      <c r="I54" s="48">
        <v>500</v>
      </c>
      <c r="J54" s="48">
        <v>396.73</v>
      </c>
      <c r="K54" s="53"/>
      <c r="L54" s="53"/>
    </row>
    <row r="55" spans="2:12" x14ac:dyDescent="0.25">
      <c r="B55" s="51"/>
      <c r="C55" s="51"/>
      <c r="D55" s="51">
        <v>323</v>
      </c>
      <c r="E55" s="51"/>
      <c r="F55" s="47" t="s">
        <v>95</v>
      </c>
      <c r="G55" s="48">
        <f>G56+G57+G58+G59+G60+G61+G62+G63+G64</f>
        <v>36845.660000000003</v>
      </c>
      <c r="H55" s="48">
        <v>41400</v>
      </c>
      <c r="I55" s="48">
        <f>I56+I57+I58+I59+I60+I61+I62+I63+I64</f>
        <v>56271.519999999997</v>
      </c>
      <c r="J55" s="48">
        <f>J64+J63+J62+J61+J60+J59+J58+J57+J56</f>
        <v>46369.72</v>
      </c>
      <c r="K55" s="53">
        <f t="shared" si="6"/>
        <v>1.2584852598650695</v>
      </c>
      <c r="L55" s="53">
        <f t="shared" si="7"/>
        <v>0.82403532017617442</v>
      </c>
    </row>
    <row r="56" spans="2:12" x14ac:dyDescent="0.25">
      <c r="B56" s="51"/>
      <c r="C56" s="51"/>
      <c r="D56" s="51"/>
      <c r="E56" s="51">
        <v>3231</v>
      </c>
      <c r="F56" s="47" t="s">
        <v>94</v>
      </c>
      <c r="G56" s="48">
        <v>7892.27</v>
      </c>
      <c r="H56" s="48">
        <f>'POSEBNI DIO'!F17</f>
        <v>9360.2800000000007</v>
      </c>
      <c r="I56" s="48">
        <v>12360.28</v>
      </c>
      <c r="J56" s="48">
        <v>6959.18</v>
      </c>
      <c r="K56" s="53">
        <f t="shared" si="6"/>
        <v>0.88177165758393972</v>
      </c>
      <c r="L56" s="53">
        <f t="shared" si="7"/>
        <v>0.56302769840165434</v>
      </c>
    </row>
    <row r="57" spans="2:12" x14ac:dyDescent="0.25">
      <c r="B57" s="51"/>
      <c r="C57" s="51"/>
      <c r="D57" s="51"/>
      <c r="E57" s="51">
        <v>3232</v>
      </c>
      <c r="F57" s="47" t="s">
        <v>93</v>
      </c>
      <c r="G57" s="48">
        <v>4932.29</v>
      </c>
      <c r="H57" s="48">
        <f>'POSEBNI DIO'!F18</f>
        <v>7000</v>
      </c>
      <c r="I57" s="48">
        <f>'POSEBNI DIO'!G18</f>
        <v>12500</v>
      </c>
      <c r="J57" s="48">
        <v>11873.6</v>
      </c>
      <c r="K57" s="53">
        <f t="shared" si="6"/>
        <v>2.4073199264439036</v>
      </c>
      <c r="L57" s="53">
        <f t="shared" si="7"/>
        <v>0.94988800000000007</v>
      </c>
    </row>
    <row r="58" spans="2:12" x14ac:dyDescent="0.25">
      <c r="B58" s="51"/>
      <c r="C58" s="51"/>
      <c r="D58" s="51"/>
      <c r="E58" s="51">
        <v>3233</v>
      </c>
      <c r="F58" s="47" t="s">
        <v>92</v>
      </c>
      <c r="G58" s="48">
        <v>56</v>
      </c>
      <c r="H58" s="48">
        <v>0</v>
      </c>
      <c r="I58" s="48">
        <v>1000</v>
      </c>
      <c r="J58" s="48">
        <v>162</v>
      </c>
      <c r="K58" s="53"/>
      <c r="L58" s="53"/>
    </row>
    <row r="59" spans="2:12" x14ac:dyDescent="0.25">
      <c r="B59" s="51"/>
      <c r="C59" s="51"/>
      <c r="D59" s="51"/>
      <c r="E59" s="51">
        <v>3234</v>
      </c>
      <c r="F59" s="47" t="s">
        <v>91</v>
      </c>
      <c r="G59" s="48">
        <v>7598.85</v>
      </c>
      <c r="H59" s="48">
        <f>'POSEBNI DIO'!F20</f>
        <v>7000</v>
      </c>
      <c r="I59" s="48">
        <f>'POSEBNI DIO'!G20</f>
        <v>11211.24</v>
      </c>
      <c r="J59" s="48">
        <v>9899.01</v>
      </c>
      <c r="K59" s="53">
        <f t="shared" si="6"/>
        <v>1.302698434631556</v>
      </c>
      <c r="L59" s="53">
        <f t="shared" si="7"/>
        <v>0.88295407109293889</v>
      </c>
    </row>
    <row r="60" spans="2:12" x14ac:dyDescent="0.25">
      <c r="B60" s="51"/>
      <c r="C60" s="51"/>
      <c r="D60" s="51"/>
      <c r="E60" s="51">
        <v>3235</v>
      </c>
      <c r="F60" s="47" t="s">
        <v>187</v>
      </c>
      <c r="G60" s="48">
        <v>4141.88</v>
      </c>
      <c r="H60" s="48">
        <v>0</v>
      </c>
      <c r="I60" s="48">
        <v>3500</v>
      </c>
      <c r="J60" s="48">
        <v>3368.44</v>
      </c>
      <c r="K60" s="53"/>
      <c r="L60" s="53"/>
    </row>
    <row r="61" spans="2:12" x14ac:dyDescent="0.25">
      <c r="B61" s="51"/>
      <c r="C61" s="51"/>
      <c r="D61" s="51"/>
      <c r="E61" s="51">
        <v>3236</v>
      </c>
      <c r="F61" s="47" t="s">
        <v>90</v>
      </c>
      <c r="G61" s="48">
        <v>1905.5</v>
      </c>
      <c r="H61" s="48">
        <f>'POSEBNI DIO'!F22+'POSEBNI DIO'!F52</f>
        <v>4000</v>
      </c>
      <c r="I61" s="48">
        <v>5500</v>
      </c>
      <c r="J61" s="48">
        <v>3286.3</v>
      </c>
      <c r="K61" s="53">
        <f t="shared" si="6"/>
        <v>1.7246392023091053</v>
      </c>
      <c r="L61" s="53">
        <f t="shared" si="7"/>
        <v>0.59750909090909099</v>
      </c>
    </row>
    <row r="62" spans="2:12" x14ac:dyDescent="0.25">
      <c r="B62" s="51"/>
      <c r="C62" s="51"/>
      <c r="D62" s="51"/>
      <c r="E62" s="51">
        <v>3237</v>
      </c>
      <c r="F62" s="47" t="s">
        <v>89</v>
      </c>
      <c r="G62" s="48">
        <v>3191.46</v>
      </c>
      <c r="H62" s="48">
        <f>'POSEBNI DIO'!F23</f>
        <v>3000</v>
      </c>
      <c r="I62" s="48">
        <v>3000</v>
      </c>
      <c r="J62" s="48">
        <v>1962.97</v>
      </c>
      <c r="K62" s="53">
        <f t="shared" si="6"/>
        <v>0.61506959197357947</v>
      </c>
      <c r="L62" s="53">
        <f t="shared" si="7"/>
        <v>0.65432333333333337</v>
      </c>
    </row>
    <row r="63" spans="2:12" x14ac:dyDescent="0.25">
      <c r="B63" s="51"/>
      <c r="C63" s="51"/>
      <c r="D63" s="51"/>
      <c r="E63" s="51">
        <v>3238</v>
      </c>
      <c r="F63" s="47" t="s">
        <v>88</v>
      </c>
      <c r="G63" s="48">
        <v>2087.6799999999998</v>
      </c>
      <c r="H63" s="48">
        <f>'POSEBNI DIO'!F24</f>
        <v>2000</v>
      </c>
      <c r="I63" s="48">
        <f>'POSEBNI DIO'!G24</f>
        <v>4200</v>
      </c>
      <c r="J63" s="48">
        <v>4553.96</v>
      </c>
      <c r="K63" s="53">
        <f t="shared" si="6"/>
        <v>2.1813496321275294</v>
      </c>
      <c r="L63" s="53">
        <f t="shared" si="7"/>
        <v>1.0842761904761904</v>
      </c>
    </row>
    <row r="64" spans="2:12" x14ac:dyDescent="0.25">
      <c r="B64" s="51"/>
      <c r="C64" s="51"/>
      <c r="D64" s="51"/>
      <c r="E64" s="51">
        <v>3239</v>
      </c>
      <c r="F64" s="47" t="s">
        <v>87</v>
      </c>
      <c r="G64" s="48">
        <v>5039.7299999999996</v>
      </c>
      <c r="H64" s="48">
        <f>'POSEBNI DIO'!F25</f>
        <v>2000</v>
      </c>
      <c r="I64" s="48">
        <f>'POSEBNI DIO'!G25</f>
        <v>3000</v>
      </c>
      <c r="J64" s="48">
        <v>4304.26</v>
      </c>
      <c r="K64" s="53">
        <f t="shared" si="6"/>
        <v>0.85406559478384769</v>
      </c>
      <c r="L64" s="53">
        <f t="shared" si="7"/>
        <v>1.4347533333333333</v>
      </c>
    </row>
    <row r="65" spans="2:12" x14ac:dyDescent="0.25">
      <c r="B65" s="51"/>
      <c r="C65" s="51"/>
      <c r="D65" s="51">
        <v>329</v>
      </c>
      <c r="E65" s="51"/>
      <c r="F65" s="47" t="s">
        <v>81</v>
      </c>
      <c r="G65" s="48">
        <f>G66+G67+G68+G69+G70+G71</f>
        <v>6708.19</v>
      </c>
      <c r="H65" s="48">
        <v>17420.5</v>
      </c>
      <c r="I65" s="48">
        <f>I66+I67+I68+I69+I70+I71</f>
        <v>23059.85</v>
      </c>
      <c r="J65" s="48">
        <f>J66+J67+J68+J69+J70+J71</f>
        <v>22043.050000000003</v>
      </c>
      <c r="K65" s="53">
        <f t="shared" si="6"/>
        <v>3.2859907068821848</v>
      </c>
      <c r="L65" s="53">
        <f t="shared" si="7"/>
        <v>0.95590604448858096</v>
      </c>
    </row>
    <row r="66" spans="2:12" x14ac:dyDescent="0.25">
      <c r="B66" s="51"/>
      <c r="C66" s="51"/>
      <c r="D66" s="51"/>
      <c r="E66" s="51">
        <v>3292</v>
      </c>
      <c r="F66" s="47" t="s">
        <v>86</v>
      </c>
      <c r="G66" s="48">
        <v>3935.01</v>
      </c>
      <c r="H66" s="48">
        <f>'POSEBNI DIO'!F26</f>
        <v>1050</v>
      </c>
      <c r="I66" s="48">
        <v>4595.5</v>
      </c>
      <c r="J66" s="48">
        <v>3834.77</v>
      </c>
      <c r="K66" s="53">
        <f t="shared" si="6"/>
        <v>0.97452611302131376</v>
      </c>
      <c r="L66" s="53">
        <f t="shared" si="7"/>
        <v>0.8344619736698945</v>
      </c>
    </row>
    <row r="67" spans="2:12" x14ac:dyDescent="0.25">
      <c r="B67" s="51"/>
      <c r="C67" s="51"/>
      <c r="D67" s="51"/>
      <c r="E67" s="51">
        <v>3293</v>
      </c>
      <c r="F67" s="47" t="s">
        <v>85</v>
      </c>
      <c r="G67" s="48">
        <v>140.22999999999999</v>
      </c>
      <c r="H67" s="48">
        <f>'POSEBNI DIO'!F27</f>
        <v>500</v>
      </c>
      <c r="I67" s="48">
        <f>'POSEBNI DIO'!G27</f>
        <v>500</v>
      </c>
      <c r="J67" s="48">
        <v>3207.93</v>
      </c>
      <c r="K67" s="53">
        <f t="shared" si="6"/>
        <v>22.876203380161165</v>
      </c>
      <c r="L67" s="53">
        <f t="shared" si="7"/>
        <v>6.4158599999999995</v>
      </c>
    </row>
    <row r="68" spans="2:12" x14ac:dyDescent="0.25">
      <c r="B68" s="51"/>
      <c r="C68" s="51"/>
      <c r="D68" s="51"/>
      <c r="E68" s="51">
        <v>3294</v>
      </c>
      <c r="F68" s="47" t="s">
        <v>84</v>
      </c>
      <c r="G68" s="48">
        <v>188.09</v>
      </c>
      <c r="H68" s="48">
        <f>'POSEBNI DIO'!F28</f>
        <v>200</v>
      </c>
      <c r="I68" s="48">
        <f>'POSEBNI DIO'!G28</f>
        <v>220</v>
      </c>
      <c r="J68" s="48">
        <v>220</v>
      </c>
      <c r="K68" s="53">
        <f t="shared" si="6"/>
        <v>1.169652825774895</v>
      </c>
      <c r="L68" s="53">
        <f t="shared" si="7"/>
        <v>1</v>
      </c>
    </row>
    <row r="69" spans="2:12" x14ac:dyDescent="0.25">
      <c r="B69" s="51"/>
      <c r="C69" s="51"/>
      <c r="D69" s="51"/>
      <c r="E69" s="51">
        <v>3295</v>
      </c>
      <c r="F69" s="47" t="s">
        <v>83</v>
      </c>
      <c r="G69" s="48">
        <v>1618.98</v>
      </c>
      <c r="H69" s="48"/>
      <c r="I69" s="48">
        <v>3950</v>
      </c>
      <c r="J69" s="48">
        <v>1500</v>
      </c>
      <c r="K69" s="53"/>
      <c r="L69" s="53"/>
    </row>
    <row r="70" spans="2:12" x14ac:dyDescent="0.25">
      <c r="B70" s="51"/>
      <c r="C70" s="51"/>
      <c r="D70" s="51"/>
      <c r="E70" s="51">
        <v>3296</v>
      </c>
      <c r="F70" s="47" t="s">
        <v>82</v>
      </c>
      <c r="G70" s="48">
        <v>246.04</v>
      </c>
      <c r="H70" s="48">
        <f>'POSEBNI DIO'!F63+'POSEBNI DIO'!F89</f>
        <v>0</v>
      </c>
      <c r="I70" s="48">
        <v>12794.35</v>
      </c>
      <c r="J70" s="48">
        <v>12494.35</v>
      </c>
      <c r="K70" s="53"/>
      <c r="L70" s="53"/>
    </row>
    <row r="71" spans="2:12" x14ac:dyDescent="0.25">
      <c r="B71" s="51"/>
      <c r="C71" s="51"/>
      <c r="D71" s="51"/>
      <c r="E71" s="51">
        <v>3299</v>
      </c>
      <c r="F71" s="47" t="s">
        <v>81</v>
      </c>
      <c r="G71" s="48">
        <v>579.84</v>
      </c>
      <c r="H71" s="48"/>
      <c r="I71" s="48">
        <v>1000</v>
      </c>
      <c r="J71" s="48">
        <v>786</v>
      </c>
      <c r="K71" s="53"/>
      <c r="L71" s="53"/>
    </row>
    <row r="72" spans="2:12" x14ac:dyDescent="0.25">
      <c r="B72" s="51"/>
      <c r="C72" s="51">
        <v>34</v>
      </c>
      <c r="D72" s="51"/>
      <c r="E72" s="51"/>
      <c r="F72" s="47" t="s">
        <v>80</v>
      </c>
      <c r="G72" s="48">
        <f>G73</f>
        <v>1528.58</v>
      </c>
      <c r="H72" s="48">
        <f>H73</f>
        <v>1450</v>
      </c>
      <c r="I72" s="48">
        <f>I73</f>
        <v>1450</v>
      </c>
      <c r="J72" s="48">
        <f>J73</f>
        <v>1506.72</v>
      </c>
      <c r="K72" s="53">
        <f t="shared" si="6"/>
        <v>0.98569914561226768</v>
      </c>
      <c r="L72" s="53">
        <f t="shared" si="7"/>
        <v>1.0391172413793104</v>
      </c>
    </row>
    <row r="73" spans="2:12" x14ac:dyDescent="0.25">
      <c r="B73" s="51"/>
      <c r="C73" s="51"/>
      <c r="D73" s="51">
        <v>343</v>
      </c>
      <c r="E73" s="51"/>
      <c r="F73" s="47" t="s">
        <v>79</v>
      </c>
      <c r="G73" s="48">
        <f>G74+G75</f>
        <v>1528.58</v>
      </c>
      <c r="H73" s="48">
        <v>1450</v>
      </c>
      <c r="I73" s="48">
        <v>1450</v>
      </c>
      <c r="J73" s="48">
        <f>J74+J75</f>
        <v>1506.72</v>
      </c>
      <c r="K73" s="53">
        <f t="shared" si="6"/>
        <v>0.98569914561226768</v>
      </c>
      <c r="L73" s="53">
        <f t="shared" si="7"/>
        <v>1.0391172413793104</v>
      </c>
    </row>
    <row r="74" spans="2:12" x14ac:dyDescent="0.25">
      <c r="B74" s="51"/>
      <c r="C74" s="51"/>
      <c r="D74" s="51"/>
      <c r="E74" s="51">
        <v>3433</v>
      </c>
      <c r="F74" s="47" t="s">
        <v>77</v>
      </c>
      <c r="G74" s="48">
        <v>135.25</v>
      </c>
      <c r="H74" s="48">
        <f>'POSEBNI DIO'!F33</f>
        <v>1400</v>
      </c>
      <c r="I74" s="48">
        <v>0</v>
      </c>
      <c r="J74" s="48">
        <v>79.72</v>
      </c>
      <c r="K74" s="53">
        <f t="shared" si="6"/>
        <v>0.58942698706099816</v>
      </c>
      <c r="L74" s="53" t="e">
        <f t="shared" si="7"/>
        <v>#DIV/0!</v>
      </c>
    </row>
    <row r="75" spans="2:12" x14ac:dyDescent="0.25">
      <c r="B75" s="51"/>
      <c r="C75" s="51"/>
      <c r="D75" s="51"/>
      <c r="E75" s="51">
        <v>3434</v>
      </c>
      <c r="F75" s="47" t="s">
        <v>200</v>
      </c>
      <c r="G75" s="48">
        <v>1393.33</v>
      </c>
      <c r="H75" s="48"/>
      <c r="I75" s="48">
        <v>1450</v>
      </c>
      <c r="J75" s="48">
        <v>1427</v>
      </c>
      <c r="K75" s="53">
        <f t="shared" si="6"/>
        <v>1.0241651295816498</v>
      </c>
      <c r="L75" s="53"/>
    </row>
    <row r="76" spans="2:12" ht="30" x14ac:dyDescent="0.25">
      <c r="B76" s="51"/>
      <c r="C76" s="51">
        <v>37</v>
      </c>
      <c r="D76" s="51"/>
      <c r="E76" s="51"/>
      <c r="F76" s="47" t="s">
        <v>177</v>
      </c>
      <c r="G76" s="48">
        <f>G77</f>
        <v>81022.89</v>
      </c>
      <c r="H76" s="48">
        <f>H77</f>
        <v>91308</v>
      </c>
      <c r="I76" s="48">
        <f t="shared" ref="I76:J76" si="8">I77</f>
        <v>82550</v>
      </c>
      <c r="J76" s="48">
        <f t="shared" si="8"/>
        <v>80873.990000000005</v>
      </c>
      <c r="K76" s="53">
        <f t="shared" si="6"/>
        <v>0.9981622477302402</v>
      </c>
      <c r="L76" s="53">
        <f t="shared" ref="L76" si="9">J76/I76</f>
        <v>0.97969703210175663</v>
      </c>
    </row>
    <row r="77" spans="2:12" ht="30" x14ac:dyDescent="0.25">
      <c r="B77" s="51"/>
      <c r="C77" s="51"/>
      <c r="D77" s="51">
        <v>372</v>
      </c>
      <c r="E77" s="51"/>
      <c r="F77" s="47" t="s">
        <v>178</v>
      </c>
      <c r="G77" s="48">
        <v>81022.89</v>
      </c>
      <c r="H77" s="48">
        <v>91308</v>
      </c>
      <c r="I77" s="48">
        <f>I78</f>
        <v>82550</v>
      </c>
      <c r="J77" s="48">
        <f>J78</f>
        <v>80873.990000000005</v>
      </c>
      <c r="K77" s="53">
        <f t="shared" ref="K77" si="10">J77/G77</f>
        <v>0.9981622477302402</v>
      </c>
      <c r="L77" s="53">
        <f t="shared" ref="L77" si="11">J77/I77</f>
        <v>0.97969703210175663</v>
      </c>
    </row>
    <row r="78" spans="2:12" x14ac:dyDescent="0.25">
      <c r="B78" s="51"/>
      <c r="C78" s="51"/>
      <c r="D78" s="51"/>
      <c r="E78" s="51">
        <v>3722</v>
      </c>
      <c r="F78" s="47" t="s">
        <v>174</v>
      </c>
      <c r="G78" s="48">
        <v>1193.21</v>
      </c>
      <c r="H78" s="48">
        <f>'POSEBNI DIO'!F75</f>
        <v>89758</v>
      </c>
      <c r="I78" s="48">
        <v>82550</v>
      </c>
      <c r="J78" s="103">
        <v>80873.990000000005</v>
      </c>
      <c r="K78" s="53">
        <f t="shared" ref="K78" si="12">J78/G78</f>
        <v>67.778505041023791</v>
      </c>
      <c r="L78" s="53">
        <f t="shared" ref="L78" si="13">J78/I78</f>
        <v>0.97969703210175663</v>
      </c>
    </row>
    <row r="79" spans="2:12" x14ac:dyDescent="0.25">
      <c r="B79" s="51"/>
      <c r="C79" s="51">
        <v>38</v>
      </c>
      <c r="D79" s="51"/>
      <c r="E79" s="51"/>
      <c r="F79" s="47" t="s">
        <v>164</v>
      </c>
      <c r="G79" s="48">
        <f>G80</f>
        <v>0</v>
      </c>
      <c r="H79" s="48">
        <f t="shared" ref="H79:J80" si="14">H80</f>
        <v>2000</v>
      </c>
      <c r="I79" s="48">
        <f t="shared" si="14"/>
        <v>2000</v>
      </c>
      <c r="J79" s="48">
        <f t="shared" si="14"/>
        <v>460</v>
      </c>
      <c r="K79" s="53"/>
      <c r="L79" s="53"/>
    </row>
    <row r="80" spans="2:12" x14ac:dyDescent="0.25">
      <c r="B80" s="51"/>
      <c r="C80" s="51"/>
      <c r="D80" s="51">
        <v>381</v>
      </c>
      <c r="E80" s="51"/>
      <c r="F80" s="47" t="s">
        <v>60</v>
      </c>
      <c r="G80" s="48">
        <v>0</v>
      </c>
      <c r="H80" s="48">
        <v>2000</v>
      </c>
      <c r="I80" s="48">
        <v>2000</v>
      </c>
      <c r="J80" s="48">
        <f t="shared" si="14"/>
        <v>460</v>
      </c>
      <c r="K80" s="53"/>
      <c r="L80" s="53"/>
    </row>
    <row r="81" spans="2:12" x14ac:dyDescent="0.25">
      <c r="B81" s="51"/>
      <c r="C81" s="51"/>
      <c r="D81" s="51"/>
      <c r="E81" s="51">
        <v>3811</v>
      </c>
      <c r="F81" s="47" t="s">
        <v>211</v>
      </c>
      <c r="G81" s="48">
        <v>0</v>
      </c>
      <c r="H81" s="48">
        <f>'POSEBNI DIO'!F158</f>
        <v>0</v>
      </c>
      <c r="I81" s="48">
        <f>'POSEBNI DIO'!G158</f>
        <v>2000</v>
      </c>
      <c r="J81" s="48">
        <v>460</v>
      </c>
      <c r="K81" s="53"/>
      <c r="L81" s="53"/>
    </row>
    <row r="82" spans="2:12" x14ac:dyDescent="0.25">
      <c r="B82" s="52">
        <v>4</v>
      </c>
      <c r="C82" s="52"/>
      <c r="D82" s="52"/>
      <c r="E82" s="52"/>
      <c r="F82" s="49" t="s">
        <v>5</v>
      </c>
      <c r="G82" s="50">
        <f>G83+G95</f>
        <v>123060.57</v>
      </c>
      <c r="H82" s="50">
        <f>H83+H95</f>
        <v>103872</v>
      </c>
      <c r="I82" s="50">
        <f>I83+I95</f>
        <v>107272</v>
      </c>
      <c r="J82" s="50">
        <f>J83+J95</f>
        <v>80060.89</v>
      </c>
      <c r="K82" s="53">
        <f t="shared" si="6"/>
        <v>0.65058117315725095</v>
      </c>
      <c r="L82" s="53">
        <f t="shared" si="7"/>
        <v>0.74633539040942654</v>
      </c>
    </row>
    <row r="83" spans="2:12" ht="30" x14ac:dyDescent="0.25">
      <c r="B83" s="51"/>
      <c r="C83" s="51">
        <v>42</v>
      </c>
      <c r="D83" s="51"/>
      <c r="E83" s="51"/>
      <c r="F83" s="47" t="s">
        <v>76</v>
      </c>
      <c r="G83" s="48">
        <f>G84+G91+G93</f>
        <v>105427.63</v>
      </c>
      <c r="H83" s="48">
        <f t="shared" ref="H83:I83" si="15">H84+H91+H93</f>
        <v>87372</v>
      </c>
      <c r="I83" s="48">
        <f t="shared" si="15"/>
        <v>81977.5</v>
      </c>
      <c r="J83" s="48">
        <f>J84+J91+J93</f>
        <v>54766.39</v>
      </c>
      <c r="K83" s="53">
        <f t="shared" si="6"/>
        <v>0.51946904241326486</v>
      </c>
      <c r="L83" s="53">
        <f t="shared" si="7"/>
        <v>0.66806611570247931</v>
      </c>
    </row>
    <row r="84" spans="2:12" x14ac:dyDescent="0.25">
      <c r="B84" s="51"/>
      <c r="C84" s="51"/>
      <c r="D84" s="51">
        <v>422</v>
      </c>
      <c r="E84" s="51"/>
      <c r="F84" s="47" t="s">
        <v>75</v>
      </c>
      <c r="G84" s="48">
        <f>G85+G86+G87+G88+G89+G90</f>
        <v>68441.919999999998</v>
      </c>
      <c r="H84" s="48">
        <v>46372</v>
      </c>
      <c r="I84" s="48">
        <f>I85+I86+I87+I88+I89+I90</f>
        <v>40977.5</v>
      </c>
      <c r="J84" s="48">
        <f>J90+J89+J88+J87+J86+J85</f>
        <v>15742.740000000002</v>
      </c>
      <c r="K84" s="53"/>
      <c r="L84" s="53">
        <f t="shared" si="7"/>
        <v>0.38418009883472642</v>
      </c>
    </row>
    <row r="85" spans="2:12" x14ac:dyDescent="0.25">
      <c r="B85" s="51"/>
      <c r="C85" s="51"/>
      <c r="D85" s="51"/>
      <c r="E85" s="51">
        <v>4221</v>
      </c>
      <c r="F85" s="47" t="s">
        <v>74</v>
      </c>
      <c r="G85" s="48">
        <v>63032.88</v>
      </c>
      <c r="H85" s="48">
        <f>'POSEBNI DIO'!F35+'POSEBNI DIO'!F76</f>
        <v>28272</v>
      </c>
      <c r="I85" s="48">
        <v>38945</v>
      </c>
      <c r="J85" s="48">
        <v>12877.77</v>
      </c>
      <c r="K85" s="53"/>
      <c r="L85" s="53">
        <f t="shared" si="7"/>
        <v>0.33066555398639108</v>
      </c>
    </row>
    <row r="86" spans="2:12" x14ac:dyDescent="0.25">
      <c r="B86" s="51"/>
      <c r="C86" s="51"/>
      <c r="D86" s="51"/>
      <c r="E86" s="51">
        <v>4222</v>
      </c>
      <c r="F86" s="47" t="s">
        <v>73</v>
      </c>
      <c r="G86" s="48">
        <v>0</v>
      </c>
      <c r="H86" s="48"/>
      <c r="I86" s="48"/>
      <c r="J86" s="48">
        <v>0</v>
      </c>
      <c r="K86" s="53"/>
      <c r="L86" s="53"/>
    </row>
    <row r="87" spans="2:12" x14ac:dyDescent="0.25">
      <c r="B87" s="51"/>
      <c r="C87" s="51"/>
      <c r="D87" s="51"/>
      <c r="E87" s="51">
        <v>4223</v>
      </c>
      <c r="F87" s="47" t="s">
        <v>72</v>
      </c>
      <c r="G87" s="48">
        <v>0</v>
      </c>
      <c r="H87" s="48"/>
      <c r="I87" s="48"/>
      <c r="J87" s="48">
        <v>0</v>
      </c>
      <c r="K87" s="53"/>
      <c r="L87" s="53"/>
    </row>
    <row r="88" spans="2:12" x14ac:dyDescent="0.25">
      <c r="B88" s="51"/>
      <c r="C88" s="51"/>
      <c r="D88" s="51"/>
      <c r="E88" s="51">
        <v>4225</v>
      </c>
      <c r="F88" s="47" t="s">
        <v>190</v>
      </c>
      <c r="G88" s="48">
        <v>4025.1</v>
      </c>
      <c r="H88" s="48"/>
      <c r="I88" s="48">
        <v>532.5</v>
      </c>
      <c r="J88" s="48">
        <v>1600</v>
      </c>
      <c r="K88" s="53"/>
      <c r="L88" s="53"/>
    </row>
    <row r="89" spans="2:12" x14ac:dyDescent="0.25">
      <c r="B89" s="51"/>
      <c r="C89" s="51"/>
      <c r="D89" s="51"/>
      <c r="E89" s="51">
        <v>4226</v>
      </c>
      <c r="F89" s="47" t="s">
        <v>71</v>
      </c>
      <c r="G89" s="48">
        <v>1383.94</v>
      </c>
      <c r="H89" s="48"/>
      <c r="I89" s="48">
        <v>1500</v>
      </c>
      <c r="J89" s="48">
        <v>1264.97</v>
      </c>
      <c r="K89" s="53"/>
      <c r="L89" s="53"/>
    </row>
    <row r="90" spans="2:12" x14ac:dyDescent="0.25">
      <c r="B90" s="51"/>
      <c r="C90" s="51"/>
      <c r="D90" s="51"/>
      <c r="E90" s="51">
        <v>4227</v>
      </c>
      <c r="F90" s="47" t="s">
        <v>70</v>
      </c>
      <c r="G90" s="48">
        <v>0</v>
      </c>
      <c r="H90" s="48"/>
      <c r="I90" s="48"/>
      <c r="J90" s="48"/>
      <c r="K90" s="53"/>
      <c r="L90" s="53"/>
    </row>
    <row r="91" spans="2:12" ht="30" x14ac:dyDescent="0.25">
      <c r="B91" s="51"/>
      <c r="C91" s="51"/>
      <c r="D91" s="51">
        <v>424</v>
      </c>
      <c r="E91" s="51"/>
      <c r="F91" s="47" t="s">
        <v>69</v>
      </c>
      <c r="G91" s="48">
        <f>G92</f>
        <v>36985.71</v>
      </c>
      <c r="H91" s="48">
        <v>41000</v>
      </c>
      <c r="I91" s="48">
        <v>41000</v>
      </c>
      <c r="J91" s="48">
        <f>J92</f>
        <v>39023.65</v>
      </c>
      <c r="K91" s="53">
        <f t="shared" si="6"/>
        <v>1.055100740258873</v>
      </c>
      <c r="L91" s="53">
        <f t="shared" si="7"/>
        <v>0.95179634146341463</v>
      </c>
    </row>
    <row r="92" spans="2:12" x14ac:dyDescent="0.25">
      <c r="B92" s="51"/>
      <c r="C92" s="51"/>
      <c r="D92" s="51"/>
      <c r="E92" s="51">
        <v>4241</v>
      </c>
      <c r="F92" s="47" t="s">
        <v>68</v>
      </c>
      <c r="G92" s="48">
        <v>36985.71</v>
      </c>
      <c r="H92" s="48">
        <f>'POSEBNI DIO'!F39+'POSEBNI DIO'!F117</f>
        <v>41000</v>
      </c>
      <c r="I92" s="48">
        <f>'POSEBNI DIO'!G39+'POSEBNI DIO'!G117</f>
        <v>41000</v>
      </c>
      <c r="J92" s="48">
        <v>39023.65</v>
      </c>
      <c r="K92" s="53">
        <f t="shared" si="6"/>
        <v>1.055100740258873</v>
      </c>
      <c r="L92" s="53">
        <f t="shared" si="7"/>
        <v>0.95179634146341463</v>
      </c>
    </row>
    <row r="93" spans="2:12" x14ac:dyDescent="0.25">
      <c r="B93" s="51"/>
      <c r="C93" s="51"/>
      <c r="D93" s="51">
        <v>426</v>
      </c>
      <c r="E93" s="51"/>
      <c r="F93" s="47" t="s">
        <v>67</v>
      </c>
      <c r="G93" s="48">
        <f>G94</f>
        <v>0</v>
      </c>
      <c r="H93" s="48">
        <f t="shared" ref="H93:J93" si="16">H94</f>
        <v>0</v>
      </c>
      <c r="I93" s="48">
        <f t="shared" si="16"/>
        <v>0</v>
      </c>
      <c r="J93" s="48">
        <f t="shared" si="16"/>
        <v>0</v>
      </c>
      <c r="K93" s="53"/>
      <c r="L93" s="53"/>
    </row>
    <row r="94" spans="2:12" x14ac:dyDescent="0.25">
      <c r="B94" s="51"/>
      <c r="C94" s="51"/>
      <c r="D94" s="51"/>
      <c r="E94" s="51">
        <v>4262</v>
      </c>
      <c r="F94" s="47" t="s">
        <v>66</v>
      </c>
      <c r="G94" s="48">
        <v>0</v>
      </c>
      <c r="H94" s="48"/>
      <c r="I94" s="48"/>
      <c r="J94" s="48"/>
      <c r="K94" s="53"/>
      <c r="L94" s="53"/>
    </row>
    <row r="95" spans="2:12" x14ac:dyDescent="0.25">
      <c r="B95" s="51"/>
      <c r="C95" s="51">
        <v>45</v>
      </c>
      <c r="D95" s="51"/>
      <c r="E95" s="51"/>
      <c r="F95" s="47" t="s">
        <v>65</v>
      </c>
      <c r="G95" s="48">
        <f>G96</f>
        <v>17632.939999999999</v>
      </c>
      <c r="H95" s="48">
        <f t="shared" ref="H95:J96" si="17">H96</f>
        <v>16500</v>
      </c>
      <c r="I95" s="66">
        <f t="shared" si="17"/>
        <v>25294.5</v>
      </c>
      <c r="J95" s="48">
        <f t="shared" si="17"/>
        <v>25294.5</v>
      </c>
      <c r="K95" s="53">
        <f t="shared" si="6"/>
        <v>1.4345026977917468</v>
      </c>
      <c r="L95" s="53"/>
    </row>
    <row r="96" spans="2:12" x14ac:dyDescent="0.25">
      <c r="B96" s="51"/>
      <c r="C96" s="51"/>
      <c r="D96" s="51">
        <v>451</v>
      </c>
      <c r="E96" s="51"/>
      <c r="F96" s="47" t="s">
        <v>65</v>
      </c>
      <c r="G96" s="48">
        <f>G97</f>
        <v>17632.939999999999</v>
      </c>
      <c r="H96" s="48">
        <f t="shared" si="17"/>
        <v>16500</v>
      </c>
      <c r="I96" s="48">
        <f t="shared" si="17"/>
        <v>25294.5</v>
      </c>
      <c r="J96" s="48">
        <f t="shared" si="17"/>
        <v>25294.5</v>
      </c>
      <c r="K96" s="53">
        <f t="shared" si="6"/>
        <v>1.4345026977917468</v>
      </c>
      <c r="L96" s="53"/>
    </row>
    <row r="97" spans="2:12" x14ac:dyDescent="0.25">
      <c r="B97" s="51"/>
      <c r="C97" s="51"/>
      <c r="D97" s="51"/>
      <c r="E97" s="51">
        <v>4511</v>
      </c>
      <c r="F97" s="47" t="s">
        <v>65</v>
      </c>
      <c r="G97" s="48">
        <v>17632.939999999999</v>
      </c>
      <c r="H97" s="48">
        <f>'POSEBNI DIO'!F40</f>
        <v>16500</v>
      </c>
      <c r="I97" s="48">
        <f>'POSEBNI DIO'!G40</f>
        <v>25294.5</v>
      </c>
      <c r="J97" s="48">
        <f>'POSEBNI DIO'!H40</f>
        <v>25294.5</v>
      </c>
      <c r="K97" s="53">
        <f t="shared" si="6"/>
        <v>1.4345026977917468</v>
      </c>
      <c r="L97" s="53"/>
    </row>
    <row r="98" spans="2:12" x14ac:dyDescent="0.25">
      <c r="B98" s="28">
        <v>9</v>
      </c>
      <c r="C98" s="28"/>
      <c r="D98" s="28"/>
      <c r="E98" s="28"/>
      <c r="F98" s="28"/>
      <c r="G98" s="28"/>
      <c r="H98" s="28"/>
      <c r="I98" s="28">
        <f>I99</f>
        <v>0</v>
      </c>
      <c r="J98" s="28"/>
      <c r="K98" s="28"/>
      <c r="L98" s="28"/>
    </row>
    <row r="99" spans="2:12" x14ac:dyDescent="0.25">
      <c r="B99" s="28"/>
      <c r="C99" s="28">
        <v>92</v>
      </c>
      <c r="D99" s="28"/>
      <c r="E99" s="28"/>
      <c r="F99" s="28"/>
      <c r="G99" s="28"/>
      <c r="H99" s="28"/>
      <c r="I99" s="28">
        <f>I100</f>
        <v>0</v>
      </c>
      <c r="J99" s="28"/>
      <c r="K99" s="28"/>
      <c r="L99" s="28"/>
    </row>
    <row r="100" spans="2:12" x14ac:dyDescent="0.25">
      <c r="B100" s="28"/>
      <c r="C100" s="28"/>
      <c r="D100" s="28">
        <v>922</v>
      </c>
      <c r="E100" s="28"/>
      <c r="F100" s="28"/>
      <c r="G100" s="28"/>
      <c r="H100" s="28"/>
      <c r="I100" s="28">
        <v>0</v>
      </c>
      <c r="J100" s="28"/>
      <c r="K100" s="28"/>
      <c r="L100" s="28"/>
    </row>
    <row r="101" spans="2:12" x14ac:dyDescent="0.25">
      <c r="B101" s="28"/>
      <c r="C101" s="28"/>
      <c r="D101" s="28"/>
      <c r="E101" s="28">
        <v>9222</v>
      </c>
      <c r="F101" s="28" t="s">
        <v>180</v>
      </c>
      <c r="G101" s="28">
        <v>10197.280000000001</v>
      </c>
      <c r="H101" s="28"/>
      <c r="I101" s="28">
        <v>43896.15</v>
      </c>
      <c r="J101" s="28"/>
      <c r="K101" s="28"/>
      <c r="L101" s="28"/>
    </row>
  </sheetData>
  <mergeCells count="7">
    <mergeCell ref="B8:F8"/>
    <mergeCell ref="B9:F9"/>
    <mergeCell ref="B32:F32"/>
    <mergeCell ref="B33:F33"/>
    <mergeCell ref="B2:L2"/>
    <mergeCell ref="B4:L4"/>
    <mergeCell ref="B6:L6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71EDE-4946-4933-8360-92C47633297B}">
  <dimension ref="B4:L9"/>
  <sheetViews>
    <sheetView workbookViewId="0">
      <selection activeCell="G11" sqref="G11"/>
    </sheetView>
  </sheetViews>
  <sheetFormatPr defaultRowHeight="15" x14ac:dyDescent="0.25"/>
  <cols>
    <col min="7" max="7" width="13" customWidth="1"/>
    <col min="8" max="8" width="13.7109375" customWidth="1"/>
    <col min="10" max="10" width="11.7109375" bestFit="1" customWidth="1"/>
    <col min="14" max="14" width="12.140625" customWidth="1"/>
  </cols>
  <sheetData>
    <row r="4" spans="2:12" ht="15.75" x14ac:dyDescent="0.25"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2:12" ht="15.75" x14ac:dyDescent="0.25">
      <c r="B5" s="141" t="s">
        <v>160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2:12" ht="18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2" ht="51" x14ac:dyDescent="0.25">
      <c r="B7" s="135" t="s">
        <v>6</v>
      </c>
      <c r="C7" s="136"/>
      <c r="D7" s="136"/>
      <c r="E7" s="136"/>
      <c r="F7" s="137"/>
      <c r="G7" s="72" t="s">
        <v>208</v>
      </c>
      <c r="H7" s="71" t="s">
        <v>201</v>
      </c>
      <c r="I7" s="71" t="s">
        <v>202</v>
      </c>
      <c r="J7" s="72" t="s">
        <v>209</v>
      </c>
      <c r="K7" s="73" t="s">
        <v>16</v>
      </c>
      <c r="L7" s="73" t="s">
        <v>34</v>
      </c>
    </row>
    <row r="8" spans="2:12" x14ac:dyDescent="0.25">
      <c r="B8" s="74"/>
      <c r="C8" s="75"/>
      <c r="D8" s="75"/>
      <c r="E8" s="75">
        <v>1</v>
      </c>
      <c r="F8" s="76"/>
      <c r="G8" s="76">
        <v>2</v>
      </c>
      <c r="H8" s="76">
        <v>3</v>
      </c>
      <c r="I8" s="76">
        <v>4</v>
      </c>
      <c r="J8" s="76">
        <v>5</v>
      </c>
      <c r="K8" s="76" t="s">
        <v>18</v>
      </c>
      <c r="L8" s="76" t="s">
        <v>19</v>
      </c>
    </row>
    <row r="9" spans="2:12" ht="15" customHeight="1" x14ac:dyDescent="0.25">
      <c r="B9" s="6"/>
      <c r="C9" s="57" t="s">
        <v>162</v>
      </c>
      <c r="D9" s="142" t="s">
        <v>161</v>
      </c>
      <c r="E9" s="143"/>
      <c r="F9" s="144"/>
      <c r="G9" s="45">
        <v>2843494.97</v>
      </c>
      <c r="H9" s="4">
        <v>3379014.78</v>
      </c>
      <c r="I9" s="4">
        <v>3508609.65</v>
      </c>
      <c r="J9" s="48">
        <v>3436344.58</v>
      </c>
      <c r="K9" s="53">
        <f>J9/G9</f>
        <v>1.2084932859930466</v>
      </c>
      <c r="L9" s="53">
        <f>J9/I9</f>
        <v>0.97940350246713825</v>
      </c>
    </row>
  </sheetData>
  <mergeCells count="4">
    <mergeCell ref="B4:L4"/>
    <mergeCell ref="B5:L5"/>
    <mergeCell ref="B7:F7"/>
    <mergeCell ref="D9:F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8"/>
  <sheetViews>
    <sheetView workbookViewId="0">
      <selection activeCell="J8" sqref="J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41" t="s">
        <v>11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8" customHeight="1" x14ac:dyDescent="0.25">
      <c r="B4" s="141" t="s">
        <v>50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2:12" ht="15.75" customHeight="1" x14ac:dyDescent="0.25">
      <c r="B5" s="141" t="s">
        <v>28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2:12" ht="18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2" ht="25.5" customHeight="1" x14ac:dyDescent="0.25">
      <c r="B7" s="135" t="s">
        <v>6</v>
      </c>
      <c r="C7" s="136"/>
      <c r="D7" s="136"/>
      <c r="E7" s="136"/>
      <c r="F7" s="137"/>
      <c r="G7" s="72" t="s">
        <v>179</v>
      </c>
      <c r="H7" s="71" t="s">
        <v>201</v>
      </c>
      <c r="I7" s="71" t="s">
        <v>202</v>
      </c>
      <c r="J7" s="72" t="s">
        <v>203</v>
      </c>
      <c r="K7" s="73" t="s">
        <v>16</v>
      </c>
      <c r="L7" s="73" t="s">
        <v>34</v>
      </c>
    </row>
    <row r="8" spans="2:12" s="27" customFormat="1" ht="11.25" x14ac:dyDescent="0.2">
      <c r="B8" s="74"/>
      <c r="C8" s="75"/>
      <c r="D8" s="75"/>
      <c r="E8" s="75">
        <v>1</v>
      </c>
      <c r="F8" s="76"/>
      <c r="G8" s="76">
        <v>2</v>
      </c>
      <c r="H8" s="76">
        <v>3</v>
      </c>
      <c r="I8" s="76">
        <v>4</v>
      </c>
      <c r="J8" s="76">
        <v>5</v>
      </c>
      <c r="K8" s="76" t="s">
        <v>18</v>
      </c>
      <c r="L8" s="76" t="s">
        <v>19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/>
      <c r="H9" s="4"/>
      <c r="I9" s="4"/>
      <c r="J9" s="28"/>
      <c r="K9" s="28"/>
      <c r="L9" s="28"/>
    </row>
    <row r="10" spans="2:12" x14ac:dyDescent="0.25">
      <c r="B10" s="6"/>
      <c r="C10" s="10">
        <v>84</v>
      </c>
      <c r="D10" s="10"/>
      <c r="E10" s="10"/>
      <c r="F10" s="10" t="s">
        <v>13</v>
      </c>
      <c r="G10" s="4"/>
      <c r="H10" s="4"/>
      <c r="I10" s="4"/>
      <c r="J10" s="28"/>
      <c r="K10" s="28"/>
      <c r="L10" s="28"/>
    </row>
    <row r="11" spans="2:12" ht="51" x14ac:dyDescent="0.25">
      <c r="B11" s="7"/>
      <c r="C11" s="7"/>
      <c r="D11" s="7">
        <v>841</v>
      </c>
      <c r="E11" s="7"/>
      <c r="F11" s="29" t="s">
        <v>29</v>
      </c>
      <c r="G11" s="4"/>
      <c r="H11" s="4"/>
      <c r="I11" s="4"/>
      <c r="J11" s="28"/>
      <c r="K11" s="28"/>
      <c r="L11" s="28"/>
    </row>
    <row r="12" spans="2:12" ht="25.5" x14ac:dyDescent="0.25">
      <c r="B12" s="7"/>
      <c r="C12" s="7"/>
      <c r="D12" s="7"/>
      <c r="E12" s="7">
        <v>8413</v>
      </c>
      <c r="F12" s="29" t="s">
        <v>30</v>
      </c>
      <c r="G12" s="4"/>
      <c r="H12" s="4"/>
      <c r="I12" s="4"/>
      <c r="J12" s="28"/>
      <c r="K12" s="28"/>
      <c r="L12" s="28"/>
    </row>
    <row r="13" spans="2:12" x14ac:dyDescent="0.25">
      <c r="B13" s="7"/>
      <c r="C13" s="7"/>
      <c r="D13" s="7"/>
      <c r="E13" s="8" t="s">
        <v>23</v>
      </c>
      <c r="F13" s="12"/>
      <c r="G13" s="4"/>
      <c r="H13" s="4"/>
      <c r="I13" s="4"/>
      <c r="J13" s="28"/>
      <c r="K13" s="28"/>
      <c r="L13" s="28"/>
    </row>
    <row r="14" spans="2:12" ht="25.5" x14ac:dyDescent="0.25">
      <c r="B14" s="9">
        <v>5</v>
      </c>
      <c r="C14" s="9"/>
      <c r="D14" s="9"/>
      <c r="E14" s="9"/>
      <c r="F14" s="21" t="s">
        <v>9</v>
      </c>
      <c r="G14" s="4"/>
      <c r="H14" s="4"/>
      <c r="I14" s="4"/>
      <c r="J14" s="28"/>
      <c r="K14" s="28"/>
      <c r="L14" s="28"/>
    </row>
    <row r="15" spans="2:12" ht="25.5" x14ac:dyDescent="0.25">
      <c r="B15" s="10"/>
      <c r="C15" s="10">
        <v>54</v>
      </c>
      <c r="D15" s="10"/>
      <c r="E15" s="10"/>
      <c r="F15" s="22" t="s">
        <v>14</v>
      </c>
      <c r="G15" s="4"/>
      <c r="H15" s="4"/>
      <c r="I15" s="5"/>
      <c r="J15" s="28"/>
      <c r="K15" s="28"/>
      <c r="L15" s="28"/>
    </row>
    <row r="16" spans="2:12" ht="63.75" x14ac:dyDescent="0.25">
      <c r="B16" s="10"/>
      <c r="C16" s="10"/>
      <c r="D16" s="10">
        <v>541</v>
      </c>
      <c r="E16" s="29"/>
      <c r="F16" s="29" t="s">
        <v>31</v>
      </c>
      <c r="G16" s="4"/>
      <c r="H16" s="4"/>
      <c r="I16" s="5"/>
      <c r="J16" s="28"/>
      <c r="K16" s="28"/>
      <c r="L16" s="28"/>
    </row>
    <row r="17" spans="2:12" ht="38.25" x14ac:dyDescent="0.25">
      <c r="B17" s="10"/>
      <c r="C17" s="10"/>
      <c r="D17" s="10"/>
      <c r="E17" s="29">
        <v>5413</v>
      </c>
      <c r="F17" s="29" t="s">
        <v>32</v>
      </c>
      <c r="G17" s="4"/>
      <c r="H17" s="4"/>
      <c r="I17" s="5"/>
      <c r="J17" s="28"/>
      <c r="K17" s="28"/>
      <c r="L17" s="28"/>
    </row>
    <row r="18" spans="2:12" x14ac:dyDescent="0.25">
      <c r="B18" s="11" t="s">
        <v>15</v>
      </c>
      <c r="C18" s="9"/>
      <c r="D18" s="9"/>
      <c r="E18" s="9"/>
      <c r="F18" s="21" t="s">
        <v>23</v>
      </c>
      <c r="G18" s="4"/>
      <c r="H18" s="4"/>
      <c r="I18" s="4"/>
      <c r="J18" s="28"/>
      <c r="K18" s="28"/>
      <c r="L18" s="28"/>
    </row>
  </sheetData>
  <mergeCells count="4">
    <mergeCell ref="B7:F7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58"/>
  <sheetViews>
    <sheetView workbookViewId="0">
      <selection activeCell="H157" sqref="H157"/>
    </sheetView>
  </sheetViews>
  <sheetFormatPr defaultRowHeight="15" x14ac:dyDescent="0.25"/>
  <cols>
    <col min="1" max="1" width="4.42578125" style="33" customWidth="1"/>
    <col min="2" max="2" width="7.42578125" style="33" bestFit="1" customWidth="1"/>
    <col min="3" max="3" width="13.5703125" style="33" customWidth="1"/>
    <col min="4" max="4" width="8" style="101" customWidth="1"/>
    <col min="5" max="5" width="48.85546875" style="33" customWidth="1"/>
    <col min="6" max="9" width="20.7109375" style="33" customWidth="1"/>
    <col min="11" max="11" width="11.7109375" bestFit="1" customWidth="1"/>
    <col min="12" max="12" width="15.140625" customWidth="1"/>
  </cols>
  <sheetData>
    <row r="1" spans="1:12" ht="18" customHeight="1" x14ac:dyDescent="0.25">
      <c r="B1" s="145" t="s">
        <v>10</v>
      </c>
      <c r="C1" s="146"/>
      <c r="D1" s="146"/>
      <c r="E1" s="146"/>
      <c r="F1" s="146"/>
      <c r="G1" s="146"/>
      <c r="H1" s="146"/>
      <c r="I1" s="146"/>
    </row>
    <row r="2" spans="1:12" ht="18" x14ac:dyDescent="0.25">
      <c r="B2" s="62"/>
      <c r="C2" s="62"/>
      <c r="D2" s="79"/>
      <c r="E2" s="62"/>
      <c r="F2" s="62"/>
      <c r="G2" s="62"/>
      <c r="H2" s="62"/>
      <c r="I2" s="80"/>
    </row>
    <row r="3" spans="1:12" ht="15.75" x14ac:dyDescent="0.25">
      <c r="B3" s="147" t="s">
        <v>49</v>
      </c>
      <c r="C3" s="147"/>
      <c r="D3" s="147"/>
      <c r="E3" s="147"/>
      <c r="F3" s="147"/>
      <c r="G3" s="147"/>
      <c r="H3" s="147"/>
      <c r="I3" s="147"/>
    </row>
    <row r="4" spans="1:12" ht="15.75" x14ac:dyDescent="0.25">
      <c r="B4" s="81"/>
      <c r="C4" s="81"/>
      <c r="D4" s="82"/>
      <c r="E4" s="81"/>
      <c r="F4" s="81"/>
      <c r="G4" s="63"/>
      <c r="H4" s="63"/>
      <c r="I4" s="63"/>
    </row>
    <row r="5" spans="1:12" ht="25.5" x14ac:dyDescent="0.25">
      <c r="B5" s="148" t="s">
        <v>6</v>
      </c>
      <c r="C5" s="149"/>
      <c r="D5" s="149"/>
      <c r="E5" s="150"/>
      <c r="F5" s="83" t="s">
        <v>206</v>
      </c>
      <c r="G5" s="83" t="s">
        <v>207</v>
      </c>
      <c r="H5" s="84" t="s">
        <v>205</v>
      </c>
      <c r="I5" s="83" t="s">
        <v>34</v>
      </c>
    </row>
    <row r="6" spans="1:12" s="27" customFormat="1" ht="11.25" x14ac:dyDescent="0.2">
      <c r="A6" s="85"/>
      <c r="B6" s="151">
        <v>1</v>
      </c>
      <c r="C6" s="152"/>
      <c r="D6" s="152"/>
      <c r="E6" s="153"/>
      <c r="F6" s="78">
        <v>2</v>
      </c>
      <c r="G6" s="78">
        <v>3</v>
      </c>
      <c r="H6" s="78">
        <v>4</v>
      </c>
      <c r="I6" s="78" t="s">
        <v>33</v>
      </c>
    </row>
    <row r="7" spans="1:12" x14ac:dyDescent="0.25">
      <c r="B7" s="86"/>
      <c r="C7" s="86"/>
      <c r="D7" s="87"/>
      <c r="E7" s="88" t="s">
        <v>108</v>
      </c>
      <c r="F7" s="64">
        <f>F8+F42+F64</f>
        <v>3389629.28</v>
      </c>
      <c r="G7" s="64">
        <f>G8+G42</f>
        <v>2794789.2</v>
      </c>
      <c r="H7" s="64">
        <f>SUM(H8+H42)</f>
        <v>2768145.3099999996</v>
      </c>
      <c r="I7" s="89">
        <f>H7/G7</f>
        <v>0.99046658331154258</v>
      </c>
      <c r="K7" s="43"/>
      <c r="L7" s="43"/>
    </row>
    <row r="8" spans="1:12" ht="26.25" x14ac:dyDescent="0.25">
      <c r="B8" s="90"/>
      <c r="C8" s="90" t="s">
        <v>109</v>
      </c>
      <c r="D8" s="60" t="s">
        <v>110</v>
      </c>
      <c r="E8" s="61" t="s">
        <v>111</v>
      </c>
      <c r="F8" s="65">
        <f>SUM(F9:F41)</f>
        <v>145960.28</v>
      </c>
      <c r="G8" s="65">
        <f>SUM(G9:G40)</f>
        <v>154211.24</v>
      </c>
      <c r="H8" s="65">
        <f>SUM(H9:H40)</f>
        <v>152018.02000000002</v>
      </c>
      <c r="I8" s="91">
        <f>H8/G8</f>
        <v>0.98577782008626624</v>
      </c>
      <c r="K8" s="43"/>
      <c r="L8" s="43"/>
    </row>
    <row r="9" spans="1:12" x14ac:dyDescent="0.25">
      <c r="B9" s="92"/>
      <c r="C9" s="92"/>
      <c r="D9" s="58" t="s">
        <v>112</v>
      </c>
      <c r="E9" s="59" t="s">
        <v>27</v>
      </c>
      <c r="F9" s="66">
        <v>9000</v>
      </c>
      <c r="G9" s="66">
        <v>9000</v>
      </c>
      <c r="H9" s="66">
        <v>8744.82</v>
      </c>
      <c r="I9" s="93">
        <v>0.97199999999999998</v>
      </c>
      <c r="K9" s="43"/>
      <c r="L9" s="43"/>
    </row>
    <row r="10" spans="1:12" x14ac:dyDescent="0.25">
      <c r="B10" s="92"/>
      <c r="C10" s="92"/>
      <c r="D10" s="58" t="s">
        <v>113</v>
      </c>
      <c r="E10" s="59" t="s">
        <v>103</v>
      </c>
      <c r="F10" s="66">
        <v>0</v>
      </c>
      <c r="G10" s="66">
        <v>0</v>
      </c>
      <c r="H10" s="66">
        <v>0</v>
      </c>
      <c r="I10" s="93">
        <v>0</v>
      </c>
      <c r="L10" s="43"/>
    </row>
    <row r="11" spans="1:12" x14ac:dyDescent="0.25">
      <c r="B11" s="92"/>
      <c r="C11" s="92"/>
      <c r="D11" s="58" t="s">
        <v>114</v>
      </c>
      <c r="E11" s="59" t="s">
        <v>101</v>
      </c>
      <c r="F11" s="66">
        <v>16400</v>
      </c>
      <c r="G11" s="66">
        <v>16400</v>
      </c>
      <c r="H11" s="66">
        <v>16456.830000000002</v>
      </c>
      <c r="I11" s="93">
        <v>1.004</v>
      </c>
      <c r="L11" s="43"/>
    </row>
    <row r="12" spans="1:12" x14ac:dyDescent="0.25">
      <c r="B12" s="92"/>
      <c r="C12" s="92"/>
      <c r="D12" s="58" t="s">
        <v>147</v>
      </c>
      <c r="E12" s="59" t="s">
        <v>100</v>
      </c>
      <c r="F12" s="66">
        <v>1500</v>
      </c>
      <c r="G12" s="66">
        <v>1100</v>
      </c>
      <c r="H12" s="66">
        <v>1094.46</v>
      </c>
      <c r="I12" s="93">
        <v>0.995</v>
      </c>
      <c r="L12" s="43"/>
    </row>
    <row r="13" spans="1:12" x14ac:dyDescent="0.25">
      <c r="B13" s="92"/>
      <c r="C13" s="92"/>
      <c r="D13" s="58" t="s">
        <v>115</v>
      </c>
      <c r="E13" s="59" t="s">
        <v>99</v>
      </c>
      <c r="F13" s="66">
        <v>26000</v>
      </c>
      <c r="G13" s="66">
        <v>14325.37</v>
      </c>
      <c r="H13" s="66">
        <v>19731.650000000001</v>
      </c>
      <c r="I13" s="93">
        <v>1.377</v>
      </c>
      <c r="L13" s="43"/>
    </row>
    <row r="14" spans="1:12" x14ac:dyDescent="0.25">
      <c r="B14" s="92"/>
      <c r="C14" s="92"/>
      <c r="D14" s="58" t="s">
        <v>116</v>
      </c>
      <c r="E14" s="59" t="s">
        <v>98</v>
      </c>
      <c r="F14" s="66">
        <v>4800</v>
      </c>
      <c r="G14" s="66">
        <v>4800</v>
      </c>
      <c r="H14" s="66">
        <v>2875.97</v>
      </c>
      <c r="I14" s="93">
        <v>0.59899999999999998</v>
      </c>
      <c r="L14" s="43"/>
    </row>
    <row r="15" spans="1:12" x14ac:dyDescent="0.25">
      <c r="B15" s="92"/>
      <c r="C15" s="92"/>
      <c r="D15" s="58" t="s">
        <v>182</v>
      </c>
      <c r="E15" s="59" t="s">
        <v>183</v>
      </c>
      <c r="F15" s="66">
        <v>2000</v>
      </c>
      <c r="G15" s="66">
        <v>1000</v>
      </c>
      <c r="H15" s="66">
        <v>255.34</v>
      </c>
      <c r="I15" s="93">
        <v>0.255</v>
      </c>
      <c r="L15" s="43"/>
    </row>
    <row r="16" spans="1:12" x14ac:dyDescent="0.25">
      <c r="B16" s="92"/>
      <c r="C16" s="92"/>
      <c r="D16" s="58">
        <v>3227</v>
      </c>
      <c r="E16" s="59" t="s">
        <v>184</v>
      </c>
      <c r="F16" s="66">
        <v>500</v>
      </c>
      <c r="G16" s="66">
        <v>500</v>
      </c>
      <c r="H16" s="66">
        <v>396.73</v>
      </c>
      <c r="I16" s="93">
        <v>0.79400000000000004</v>
      </c>
      <c r="L16" s="43"/>
    </row>
    <row r="17" spans="2:12" x14ac:dyDescent="0.25">
      <c r="B17" s="92"/>
      <c r="C17" s="92"/>
      <c r="D17" s="58" t="s">
        <v>117</v>
      </c>
      <c r="E17" s="59" t="s">
        <v>94</v>
      </c>
      <c r="F17" s="66">
        <v>9360.2800000000007</v>
      </c>
      <c r="G17" s="66">
        <v>9360.2800000000007</v>
      </c>
      <c r="H17" s="66">
        <v>6038.53</v>
      </c>
      <c r="I17" s="93">
        <v>0.64500000000000002</v>
      </c>
      <c r="L17" s="43"/>
    </row>
    <row r="18" spans="2:12" x14ac:dyDescent="0.25">
      <c r="B18" s="92"/>
      <c r="C18" s="92"/>
      <c r="D18" s="58" t="s">
        <v>118</v>
      </c>
      <c r="E18" s="59" t="s">
        <v>93</v>
      </c>
      <c r="F18" s="66">
        <v>7000</v>
      </c>
      <c r="G18" s="66">
        <v>12500</v>
      </c>
      <c r="H18" s="66">
        <v>11873.6</v>
      </c>
      <c r="I18" s="93">
        <v>0.95</v>
      </c>
      <c r="L18" s="43"/>
    </row>
    <row r="19" spans="2:12" x14ac:dyDescent="0.25">
      <c r="B19" s="92"/>
      <c r="C19" s="92"/>
      <c r="D19" s="58" t="s">
        <v>185</v>
      </c>
      <c r="E19" s="59" t="s">
        <v>92</v>
      </c>
      <c r="F19" s="66">
        <v>500</v>
      </c>
      <c r="G19" s="66">
        <v>500</v>
      </c>
      <c r="H19" s="66">
        <v>60</v>
      </c>
      <c r="I19" s="93">
        <v>0.12</v>
      </c>
      <c r="L19" s="43"/>
    </row>
    <row r="20" spans="2:12" x14ac:dyDescent="0.25">
      <c r="B20" s="92"/>
      <c r="C20" s="92"/>
      <c r="D20" s="58" t="s">
        <v>119</v>
      </c>
      <c r="E20" s="59" t="s">
        <v>91</v>
      </c>
      <c r="F20" s="66">
        <v>7000</v>
      </c>
      <c r="G20" s="66">
        <v>11211.24</v>
      </c>
      <c r="H20" s="66">
        <v>9684.24</v>
      </c>
      <c r="I20" s="93">
        <v>0.86399999999999999</v>
      </c>
      <c r="L20" s="43"/>
    </row>
    <row r="21" spans="2:12" x14ac:dyDescent="0.25">
      <c r="B21" s="92"/>
      <c r="C21" s="92"/>
      <c r="D21" s="58" t="s">
        <v>186</v>
      </c>
      <c r="E21" s="59" t="s">
        <v>187</v>
      </c>
      <c r="F21" s="66">
        <v>4000</v>
      </c>
      <c r="G21" s="66">
        <v>3500</v>
      </c>
      <c r="H21" s="66">
        <v>2922.16</v>
      </c>
      <c r="I21" s="93">
        <v>0.83499999999999996</v>
      </c>
      <c r="L21" s="43"/>
    </row>
    <row r="22" spans="2:12" x14ac:dyDescent="0.25">
      <c r="B22" s="92"/>
      <c r="C22" s="92"/>
      <c r="D22" s="58" t="s">
        <v>120</v>
      </c>
      <c r="E22" s="59" t="s">
        <v>90</v>
      </c>
      <c r="F22" s="66">
        <v>2000</v>
      </c>
      <c r="G22" s="66">
        <v>3000</v>
      </c>
      <c r="H22" s="66">
        <v>3206.3</v>
      </c>
      <c r="I22" s="93">
        <v>1.069</v>
      </c>
    </row>
    <row r="23" spans="2:12" x14ac:dyDescent="0.25">
      <c r="B23" s="92"/>
      <c r="C23" s="92"/>
      <c r="D23" s="58" t="s">
        <v>121</v>
      </c>
      <c r="E23" s="59" t="s">
        <v>89</v>
      </c>
      <c r="F23" s="66">
        <v>3000</v>
      </c>
      <c r="G23" s="66">
        <v>2000</v>
      </c>
      <c r="H23" s="66">
        <v>1750.57</v>
      </c>
      <c r="I23" s="93">
        <v>0.875</v>
      </c>
    </row>
    <row r="24" spans="2:12" x14ac:dyDescent="0.25">
      <c r="B24" s="92"/>
      <c r="C24" s="92"/>
      <c r="D24" s="58" t="s">
        <v>122</v>
      </c>
      <c r="E24" s="59" t="s">
        <v>88</v>
      </c>
      <c r="F24" s="66">
        <v>2000</v>
      </c>
      <c r="G24" s="66">
        <v>4200</v>
      </c>
      <c r="H24" s="66">
        <v>4277.6000000000004</v>
      </c>
      <c r="I24" s="93">
        <v>1.0189999999999999</v>
      </c>
    </row>
    <row r="25" spans="2:12" x14ac:dyDescent="0.25">
      <c r="B25" s="92"/>
      <c r="C25" s="92"/>
      <c r="D25" s="58" t="s">
        <v>123</v>
      </c>
      <c r="E25" s="59" t="s">
        <v>87</v>
      </c>
      <c r="F25" s="66">
        <v>2000</v>
      </c>
      <c r="G25" s="66">
        <v>3000</v>
      </c>
      <c r="H25" s="66">
        <v>3518.26</v>
      </c>
      <c r="I25" s="93">
        <v>1.173</v>
      </c>
    </row>
    <row r="26" spans="2:12" x14ac:dyDescent="0.25">
      <c r="B26" s="92"/>
      <c r="C26" s="92"/>
      <c r="D26" s="58" t="s">
        <v>124</v>
      </c>
      <c r="E26" s="59" t="s">
        <v>86</v>
      </c>
      <c r="F26" s="66">
        <v>1050</v>
      </c>
      <c r="G26" s="66">
        <v>1050</v>
      </c>
      <c r="H26" s="66">
        <v>1024.45</v>
      </c>
      <c r="I26" s="93">
        <v>0.97599999999999998</v>
      </c>
    </row>
    <row r="27" spans="2:12" x14ac:dyDescent="0.25">
      <c r="B27" s="92"/>
      <c r="C27" s="92"/>
      <c r="D27" s="58" t="s">
        <v>125</v>
      </c>
      <c r="E27" s="59" t="s">
        <v>85</v>
      </c>
      <c r="F27" s="66">
        <v>500</v>
      </c>
      <c r="G27" s="66">
        <v>500</v>
      </c>
      <c r="H27" s="66">
        <v>3170.33</v>
      </c>
      <c r="I27" s="93">
        <v>6.3410000000000002</v>
      </c>
    </row>
    <row r="28" spans="2:12" x14ac:dyDescent="0.25">
      <c r="B28" s="92"/>
      <c r="C28" s="92"/>
      <c r="D28" s="58" t="s">
        <v>126</v>
      </c>
      <c r="E28" s="59" t="s">
        <v>84</v>
      </c>
      <c r="F28" s="66">
        <v>200</v>
      </c>
      <c r="G28" s="66">
        <v>220</v>
      </c>
      <c r="H28" s="66">
        <v>220</v>
      </c>
      <c r="I28" s="93">
        <v>1</v>
      </c>
    </row>
    <row r="29" spans="2:12" x14ac:dyDescent="0.25">
      <c r="B29" s="92"/>
      <c r="C29" s="92"/>
      <c r="D29" s="58" t="s">
        <v>188</v>
      </c>
      <c r="E29" s="59" t="s">
        <v>83</v>
      </c>
      <c r="F29" s="66">
        <v>150</v>
      </c>
      <c r="G29" s="66">
        <v>150</v>
      </c>
      <c r="H29" s="66">
        <v>0</v>
      </c>
      <c r="I29" s="93">
        <v>0</v>
      </c>
    </row>
    <row r="30" spans="2:12" x14ac:dyDescent="0.25">
      <c r="B30" s="92"/>
      <c r="C30" s="92"/>
      <c r="D30" s="58" t="s">
        <v>189</v>
      </c>
      <c r="E30" s="59" t="s">
        <v>82</v>
      </c>
      <c r="F30" s="66">
        <v>7000</v>
      </c>
      <c r="G30" s="66">
        <v>12494.35</v>
      </c>
      <c r="H30" s="66">
        <v>12494.35</v>
      </c>
      <c r="I30" s="93">
        <v>1</v>
      </c>
      <c r="K30" s="43"/>
    </row>
    <row r="31" spans="2:12" x14ac:dyDescent="0.25">
      <c r="B31" s="92"/>
      <c r="C31" s="92"/>
      <c r="D31" s="58">
        <v>3299</v>
      </c>
      <c r="E31" s="59" t="s">
        <v>81</v>
      </c>
      <c r="F31" s="66">
        <v>1000</v>
      </c>
      <c r="G31" s="66">
        <v>1000</v>
      </c>
      <c r="H31" s="66">
        <v>0</v>
      </c>
      <c r="I31" s="93">
        <v>0</v>
      </c>
    </row>
    <row r="32" spans="2:12" x14ac:dyDescent="0.25">
      <c r="B32" s="92"/>
      <c r="C32" s="92"/>
      <c r="D32" s="58">
        <v>3433</v>
      </c>
      <c r="E32" s="59" t="s">
        <v>77</v>
      </c>
      <c r="F32" s="66">
        <v>0</v>
      </c>
      <c r="G32" s="66">
        <v>0</v>
      </c>
      <c r="H32" s="66">
        <v>0</v>
      </c>
      <c r="I32" s="93">
        <v>0</v>
      </c>
    </row>
    <row r="33" spans="2:13" x14ac:dyDescent="0.25">
      <c r="B33" s="92"/>
      <c r="C33" s="92"/>
      <c r="D33" s="58">
        <v>3434</v>
      </c>
      <c r="E33" s="59" t="s">
        <v>78</v>
      </c>
      <c r="F33" s="66">
        <v>1400</v>
      </c>
      <c r="G33" s="66">
        <v>1400</v>
      </c>
      <c r="H33" s="66">
        <v>1239.26</v>
      </c>
      <c r="I33" s="93">
        <v>0.88500000000000001</v>
      </c>
    </row>
    <row r="34" spans="2:13" x14ac:dyDescent="0.25">
      <c r="B34" s="92"/>
      <c r="C34" s="92"/>
      <c r="D34" s="58">
        <v>37221</v>
      </c>
      <c r="E34" s="59" t="s">
        <v>194</v>
      </c>
      <c r="F34" s="66"/>
      <c r="G34" s="66">
        <v>0</v>
      </c>
      <c r="H34" s="66">
        <v>0</v>
      </c>
      <c r="I34" s="93">
        <v>0</v>
      </c>
    </row>
    <row r="35" spans="2:13" x14ac:dyDescent="0.25">
      <c r="B35" s="92"/>
      <c r="C35" s="92"/>
      <c r="D35" s="58" t="s">
        <v>127</v>
      </c>
      <c r="E35" s="59" t="s">
        <v>74</v>
      </c>
      <c r="F35" s="66">
        <v>15000</v>
      </c>
      <c r="G35" s="66">
        <v>12673</v>
      </c>
      <c r="H35" s="66">
        <v>12877.77</v>
      </c>
      <c r="I35" s="93">
        <v>0</v>
      </c>
      <c r="K35" s="43"/>
      <c r="M35" s="43"/>
    </row>
    <row r="36" spans="2:13" x14ac:dyDescent="0.25">
      <c r="B36" s="92"/>
      <c r="C36" s="92"/>
      <c r="D36" s="58">
        <v>4223</v>
      </c>
      <c r="E36" s="59" t="s">
        <v>72</v>
      </c>
      <c r="F36" s="66">
        <v>0</v>
      </c>
      <c r="G36" s="66">
        <v>0</v>
      </c>
      <c r="H36" s="66">
        <v>0</v>
      </c>
      <c r="I36" s="93">
        <v>1.016</v>
      </c>
      <c r="K36" s="43"/>
      <c r="M36" s="43"/>
    </row>
    <row r="37" spans="2:13" x14ac:dyDescent="0.25">
      <c r="B37" s="92"/>
      <c r="C37" s="92"/>
      <c r="D37" s="58">
        <v>4225</v>
      </c>
      <c r="E37" s="59" t="s">
        <v>190</v>
      </c>
      <c r="F37" s="66">
        <v>3600</v>
      </c>
      <c r="G37" s="66">
        <v>532.5</v>
      </c>
      <c r="H37" s="66">
        <v>532.5</v>
      </c>
      <c r="I37" s="93">
        <v>1</v>
      </c>
      <c r="K37" s="43"/>
      <c r="L37" s="43"/>
      <c r="M37" s="43"/>
    </row>
    <row r="38" spans="2:13" x14ac:dyDescent="0.25">
      <c r="B38" s="92"/>
      <c r="C38" s="92"/>
      <c r="D38" s="58">
        <v>4226</v>
      </c>
      <c r="E38" s="59" t="s">
        <v>71</v>
      </c>
      <c r="F38" s="66">
        <v>1500</v>
      </c>
      <c r="G38" s="66">
        <v>1500</v>
      </c>
      <c r="H38" s="66">
        <v>1264.97</v>
      </c>
      <c r="I38" s="93">
        <v>0.84299999999999997</v>
      </c>
      <c r="K38" s="43"/>
      <c r="M38" s="43"/>
    </row>
    <row r="39" spans="2:13" x14ac:dyDescent="0.25">
      <c r="B39" s="92"/>
      <c r="C39" s="92"/>
      <c r="D39" s="58" t="s">
        <v>128</v>
      </c>
      <c r="E39" s="59" t="s">
        <v>68</v>
      </c>
      <c r="F39" s="66">
        <v>1000</v>
      </c>
      <c r="G39" s="66">
        <v>1000</v>
      </c>
      <c r="H39" s="66">
        <v>1012.83</v>
      </c>
      <c r="I39" s="93">
        <v>1.0129999999999999</v>
      </c>
      <c r="K39" s="43"/>
    </row>
    <row r="40" spans="2:13" x14ac:dyDescent="0.25">
      <c r="B40" s="92"/>
      <c r="C40" s="92"/>
      <c r="D40" s="58" t="s">
        <v>129</v>
      </c>
      <c r="E40" s="59" t="s">
        <v>65</v>
      </c>
      <c r="F40" s="66">
        <v>16500</v>
      </c>
      <c r="G40" s="66">
        <v>25294.5</v>
      </c>
      <c r="H40" s="66">
        <v>25294.5</v>
      </c>
      <c r="I40" s="93">
        <v>1</v>
      </c>
      <c r="M40" s="43"/>
    </row>
    <row r="41" spans="2:13" x14ac:dyDescent="0.25">
      <c r="B41" s="92"/>
      <c r="C41" s="92"/>
      <c r="D41" s="58">
        <v>9222</v>
      </c>
      <c r="E41" s="59" t="s">
        <v>180</v>
      </c>
      <c r="F41" s="66"/>
      <c r="G41" s="66">
        <v>1188.52</v>
      </c>
      <c r="H41" s="66"/>
      <c r="I41" s="93"/>
      <c r="M41" s="43"/>
    </row>
    <row r="42" spans="2:13" x14ac:dyDescent="0.25">
      <c r="B42" s="90"/>
      <c r="C42" s="90" t="s">
        <v>109</v>
      </c>
      <c r="D42" s="60" t="s">
        <v>130</v>
      </c>
      <c r="E42" s="61" t="s">
        <v>131</v>
      </c>
      <c r="F42" s="65">
        <f>SUM(F43:F63)</f>
        <v>2560800</v>
      </c>
      <c r="G42" s="65">
        <f>SUM(G43:G63)</f>
        <v>2640577.96</v>
      </c>
      <c r="H42" s="65">
        <f>SUM(H43:H63)</f>
        <v>2616127.2899999996</v>
      </c>
      <c r="I42" s="91">
        <f t="shared" ref="I42:I58" si="0">H42/G42</f>
        <v>0.99074040972454369</v>
      </c>
      <c r="K42" s="43"/>
      <c r="L42" s="43"/>
    </row>
    <row r="43" spans="2:13" x14ac:dyDescent="0.25">
      <c r="B43" s="92"/>
      <c r="C43" s="92"/>
      <c r="D43" s="58" t="s">
        <v>132</v>
      </c>
      <c r="E43" s="59" t="s">
        <v>25</v>
      </c>
      <c r="F43" s="66">
        <v>2094500</v>
      </c>
      <c r="G43" s="66">
        <v>2169277.96</v>
      </c>
      <c r="H43" s="66">
        <v>2166959.71</v>
      </c>
      <c r="I43" s="93">
        <f t="shared" si="0"/>
        <v>0.99893132644006577</v>
      </c>
      <c r="L43" s="43"/>
    </row>
    <row r="44" spans="2:13" x14ac:dyDescent="0.25">
      <c r="B44" s="92"/>
      <c r="C44" s="92"/>
      <c r="D44" s="58" t="s">
        <v>133</v>
      </c>
      <c r="E44" s="59" t="s">
        <v>107</v>
      </c>
      <c r="F44" s="66">
        <v>74600</v>
      </c>
      <c r="G44" s="66">
        <v>74600</v>
      </c>
      <c r="H44" s="66">
        <v>62000</v>
      </c>
      <c r="I44" s="93">
        <f t="shared" si="0"/>
        <v>0.83109919571045576</v>
      </c>
    </row>
    <row r="45" spans="2:13" x14ac:dyDescent="0.25">
      <c r="B45" s="92"/>
      <c r="C45" s="92"/>
      <c r="D45" s="58" t="s">
        <v>191</v>
      </c>
      <c r="E45" s="59" t="s">
        <v>107</v>
      </c>
      <c r="F45" s="66">
        <v>0</v>
      </c>
      <c r="G45" s="66">
        <v>0</v>
      </c>
      <c r="H45" s="66">
        <v>0</v>
      </c>
      <c r="I45" s="93" t="e">
        <f>H45/G45</f>
        <v>#DIV/0!</v>
      </c>
    </row>
    <row r="46" spans="2:13" x14ac:dyDescent="0.25">
      <c r="B46" s="92"/>
      <c r="C46" s="92"/>
      <c r="D46" s="58" t="s">
        <v>134</v>
      </c>
      <c r="E46" s="59" t="s">
        <v>105</v>
      </c>
      <c r="F46" s="66">
        <v>345600</v>
      </c>
      <c r="G46" s="66">
        <v>350600</v>
      </c>
      <c r="H46" s="66">
        <v>349480.48</v>
      </c>
      <c r="I46" s="93">
        <f t="shared" si="0"/>
        <v>0.99680684540787212</v>
      </c>
      <c r="L46" s="43"/>
    </row>
    <row r="47" spans="2:13" x14ac:dyDescent="0.25">
      <c r="B47" s="92"/>
      <c r="C47" s="92"/>
      <c r="D47" s="58" t="s">
        <v>135</v>
      </c>
      <c r="E47" s="59" t="s">
        <v>104</v>
      </c>
      <c r="F47" s="66">
        <v>40000</v>
      </c>
      <c r="G47" s="66">
        <v>40000</v>
      </c>
      <c r="H47" s="66">
        <v>34147.040000000001</v>
      </c>
      <c r="I47" s="93">
        <f t="shared" si="0"/>
        <v>0.85367599999999999</v>
      </c>
    </row>
    <row r="48" spans="2:13" x14ac:dyDescent="0.25">
      <c r="B48" s="92"/>
      <c r="C48" s="92"/>
      <c r="D48" s="58">
        <v>3231</v>
      </c>
      <c r="E48" s="59" t="s">
        <v>210</v>
      </c>
      <c r="F48" s="66">
        <v>0</v>
      </c>
      <c r="G48" s="66">
        <v>0</v>
      </c>
      <c r="H48" s="66">
        <v>920.65</v>
      </c>
      <c r="I48" s="93" t="e">
        <f t="shared" si="0"/>
        <v>#DIV/0!</v>
      </c>
    </row>
    <row r="49" spans="2:12" x14ac:dyDescent="0.25">
      <c r="B49" s="92"/>
      <c r="C49" s="92"/>
      <c r="D49" s="58">
        <v>3233</v>
      </c>
      <c r="E49" s="59" t="s">
        <v>92</v>
      </c>
      <c r="F49" s="66">
        <v>0</v>
      </c>
      <c r="G49" s="66">
        <v>0</v>
      </c>
      <c r="H49" s="66">
        <v>102</v>
      </c>
      <c r="I49" s="93" t="e">
        <f t="shared" si="0"/>
        <v>#DIV/0!</v>
      </c>
    </row>
    <row r="50" spans="2:12" x14ac:dyDescent="0.25">
      <c r="B50" s="92"/>
      <c r="C50" s="92"/>
      <c r="D50" s="58">
        <v>3234</v>
      </c>
      <c r="E50" s="59" t="s">
        <v>91</v>
      </c>
      <c r="F50" s="66">
        <v>0</v>
      </c>
      <c r="G50" s="66">
        <v>0</v>
      </c>
      <c r="H50" s="66">
        <v>214.77</v>
      </c>
      <c r="I50" s="93" t="e">
        <f t="shared" si="0"/>
        <v>#DIV/0!</v>
      </c>
    </row>
    <row r="51" spans="2:12" x14ac:dyDescent="0.25">
      <c r="B51" s="92"/>
      <c r="C51" s="92"/>
      <c r="D51" s="58">
        <v>3235</v>
      </c>
      <c r="E51" s="59" t="s">
        <v>187</v>
      </c>
      <c r="F51" s="66">
        <v>0</v>
      </c>
      <c r="G51" s="66">
        <v>0</v>
      </c>
      <c r="H51" s="66">
        <v>446.28</v>
      </c>
      <c r="I51" s="93" t="e">
        <f t="shared" si="0"/>
        <v>#DIV/0!</v>
      </c>
    </row>
    <row r="52" spans="2:12" x14ac:dyDescent="0.25">
      <c r="B52" s="92"/>
      <c r="C52" s="92"/>
      <c r="D52" s="58">
        <v>3236</v>
      </c>
      <c r="E52" s="59" t="s">
        <v>90</v>
      </c>
      <c r="F52" s="66">
        <v>2000</v>
      </c>
      <c r="G52" s="66">
        <v>2000</v>
      </c>
      <c r="H52" s="66">
        <v>80</v>
      </c>
      <c r="I52" s="93">
        <f t="shared" si="0"/>
        <v>0.04</v>
      </c>
    </row>
    <row r="53" spans="2:12" x14ac:dyDescent="0.25">
      <c r="B53" s="92"/>
      <c r="C53" s="92"/>
      <c r="D53" s="58">
        <v>3238</v>
      </c>
      <c r="E53" s="59" t="s">
        <v>88</v>
      </c>
      <c r="F53" s="66">
        <v>0</v>
      </c>
      <c r="G53" s="66">
        <v>0</v>
      </c>
      <c r="H53" s="66">
        <v>276.36</v>
      </c>
      <c r="I53" s="93" t="e">
        <f t="shared" si="0"/>
        <v>#DIV/0!</v>
      </c>
    </row>
    <row r="54" spans="2:12" x14ac:dyDescent="0.25">
      <c r="B54" s="92"/>
      <c r="C54" s="92"/>
      <c r="D54" s="58">
        <v>3239</v>
      </c>
      <c r="E54" s="59" t="s">
        <v>87</v>
      </c>
      <c r="F54" s="66">
        <v>0</v>
      </c>
      <c r="G54" s="66">
        <v>0</v>
      </c>
      <c r="H54" s="66">
        <v>0</v>
      </c>
      <c r="I54" s="93" t="e">
        <f t="shared" si="0"/>
        <v>#DIV/0!</v>
      </c>
    </row>
    <row r="55" spans="2:12" x14ac:dyDescent="0.25">
      <c r="B55" s="92"/>
      <c r="C55" s="92"/>
      <c r="D55" s="58">
        <v>3292</v>
      </c>
      <c r="E55" s="59" t="s">
        <v>86</v>
      </c>
      <c r="F55" s="66">
        <v>0</v>
      </c>
      <c r="G55" s="66">
        <v>0</v>
      </c>
      <c r="H55" s="66">
        <v>0</v>
      </c>
      <c r="I55" s="93" t="e">
        <f t="shared" si="0"/>
        <v>#DIV/0!</v>
      </c>
    </row>
    <row r="56" spans="2:12" x14ac:dyDescent="0.25">
      <c r="B56" s="92"/>
      <c r="C56" s="92"/>
      <c r="D56" s="58">
        <v>3295</v>
      </c>
      <c r="E56" s="59" t="s">
        <v>83</v>
      </c>
      <c r="F56" s="66">
        <v>3800</v>
      </c>
      <c r="G56" s="66">
        <v>3800</v>
      </c>
      <c r="H56" s="66">
        <v>1500</v>
      </c>
      <c r="I56" s="93">
        <f t="shared" si="0"/>
        <v>0.39473684210526316</v>
      </c>
    </row>
    <row r="57" spans="2:12" x14ac:dyDescent="0.25">
      <c r="B57" s="92"/>
      <c r="C57" s="92"/>
      <c r="D57" s="58">
        <v>3296</v>
      </c>
      <c r="E57" s="59" t="s">
        <v>82</v>
      </c>
      <c r="F57" s="66">
        <v>300</v>
      </c>
      <c r="G57" s="66">
        <v>300</v>
      </c>
      <c r="H57" s="66">
        <v>0</v>
      </c>
      <c r="I57" s="93">
        <f t="shared" si="0"/>
        <v>0</v>
      </c>
    </row>
    <row r="58" spans="2:12" x14ac:dyDescent="0.25">
      <c r="B58" s="92"/>
      <c r="C58" s="92"/>
      <c r="D58" s="58">
        <v>3433</v>
      </c>
      <c r="E58" s="59" t="s">
        <v>77</v>
      </c>
      <c r="F58" s="66"/>
      <c r="G58" s="66">
        <v>0</v>
      </c>
      <c r="H58" s="66">
        <v>0</v>
      </c>
      <c r="I58" s="93" t="e">
        <f t="shared" si="0"/>
        <v>#DIV/0!</v>
      </c>
    </row>
    <row r="59" spans="2:12" x14ac:dyDescent="0.25">
      <c r="B59" s="92"/>
      <c r="C59" s="92"/>
      <c r="D59" s="58">
        <v>3434</v>
      </c>
      <c r="E59" s="59" t="s">
        <v>193</v>
      </c>
      <c r="F59" s="66">
        <v>0</v>
      </c>
      <c r="G59" s="66">
        <v>0</v>
      </c>
      <c r="H59" s="66">
        <v>0</v>
      </c>
      <c r="I59" s="93" t="e">
        <f t="shared" ref="I59:I118" si="1">H59/G59</f>
        <v>#DIV/0!</v>
      </c>
    </row>
    <row r="60" spans="2:12" x14ac:dyDescent="0.25">
      <c r="B60" s="92"/>
      <c r="C60" s="92"/>
      <c r="D60" s="58">
        <v>3722</v>
      </c>
      <c r="E60" s="59" t="s">
        <v>194</v>
      </c>
      <c r="F60" s="66">
        <v>0</v>
      </c>
      <c r="G60" s="66">
        <v>0</v>
      </c>
      <c r="H60" s="66">
        <v>0</v>
      </c>
      <c r="I60" s="93" t="e">
        <f t="shared" si="1"/>
        <v>#DIV/0!</v>
      </c>
    </row>
    <row r="61" spans="2:12" x14ac:dyDescent="0.25">
      <c r="B61" s="92"/>
      <c r="C61" s="92"/>
      <c r="D61" s="58">
        <v>3821</v>
      </c>
      <c r="E61" s="59" t="s">
        <v>204</v>
      </c>
      <c r="F61" s="66">
        <v>0</v>
      </c>
      <c r="G61" s="66">
        <v>0</v>
      </c>
      <c r="H61" s="66">
        <v>0</v>
      </c>
      <c r="I61" s="93" t="e">
        <f t="shared" si="1"/>
        <v>#DIV/0!</v>
      </c>
    </row>
    <row r="62" spans="2:12" x14ac:dyDescent="0.25">
      <c r="B62" s="92"/>
      <c r="C62" s="92"/>
      <c r="D62" s="58">
        <v>4241</v>
      </c>
      <c r="E62" s="59" t="s">
        <v>68</v>
      </c>
      <c r="F62" s="66">
        <v>0</v>
      </c>
      <c r="G62" s="66">
        <v>0</v>
      </c>
      <c r="H62" s="66">
        <v>0</v>
      </c>
      <c r="I62" s="93" t="e">
        <f t="shared" si="1"/>
        <v>#DIV/0!</v>
      </c>
    </row>
    <row r="63" spans="2:12" x14ac:dyDescent="0.25">
      <c r="B63" s="92"/>
      <c r="C63" s="92"/>
      <c r="D63" s="58">
        <v>9222</v>
      </c>
      <c r="E63" s="59" t="s">
        <v>180</v>
      </c>
      <c r="F63" s="66">
        <v>0</v>
      </c>
      <c r="G63" s="66">
        <v>0</v>
      </c>
      <c r="H63" s="66">
        <v>0</v>
      </c>
      <c r="I63" s="93" t="e">
        <f t="shared" si="1"/>
        <v>#DIV/0!</v>
      </c>
    </row>
    <row r="64" spans="2:12" ht="26.25" x14ac:dyDescent="0.25">
      <c r="B64" s="94"/>
      <c r="C64" s="94" t="s">
        <v>136</v>
      </c>
      <c r="D64" s="95" t="s">
        <v>137</v>
      </c>
      <c r="E64" s="96" t="s">
        <v>138</v>
      </c>
      <c r="F64" s="64">
        <f>F65+F120+F148+F153+F156</f>
        <v>682869</v>
      </c>
      <c r="G64" s="64">
        <f>G65+G120+G148+G153+G156</f>
        <v>714843.16999999993</v>
      </c>
      <c r="H64" s="64" t="e">
        <f>H65+H120+H148+H153+H156</f>
        <v>#VALUE!</v>
      </c>
      <c r="I64" s="89" t="e">
        <f t="shared" ref="I64:I88" si="2">H64/G64</f>
        <v>#VALUE!</v>
      </c>
      <c r="L64" s="43"/>
    </row>
    <row r="65" spans="2:12" ht="26.25" x14ac:dyDescent="0.25">
      <c r="B65" s="97"/>
      <c r="C65" s="97" t="s">
        <v>139</v>
      </c>
      <c r="D65" s="98" t="s">
        <v>140</v>
      </c>
      <c r="E65" s="99" t="s">
        <v>141</v>
      </c>
      <c r="F65" s="67">
        <f>F66+F77+F96+F110+F118</f>
        <v>406904</v>
      </c>
      <c r="G65" s="67">
        <f>G66+G77+G96+G108+G110+G118</f>
        <v>423158.17</v>
      </c>
      <c r="H65" s="67" t="e">
        <f>H66+H77+H96+H108+H110+H118+H156</f>
        <v>#VALUE!</v>
      </c>
      <c r="I65" s="100" t="e">
        <f t="shared" si="2"/>
        <v>#VALUE!</v>
      </c>
    </row>
    <row r="66" spans="2:12" x14ac:dyDescent="0.25">
      <c r="B66" s="90"/>
      <c r="C66" s="90" t="s">
        <v>109</v>
      </c>
      <c r="D66" s="60" t="s">
        <v>142</v>
      </c>
      <c r="E66" s="61" t="s">
        <v>143</v>
      </c>
      <c r="F66" s="65">
        <f>SUM(F67:F76)</f>
        <v>259970</v>
      </c>
      <c r="G66" s="65">
        <f>SUM(G67:G76)</f>
        <v>256104.13</v>
      </c>
      <c r="H66" s="65">
        <f>SUM(H67:H76)</f>
        <v>244672.74</v>
      </c>
      <c r="I66" s="91">
        <f t="shared" si="2"/>
        <v>0.9553642887367727</v>
      </c>
    </row>
    <row r="67" spans="2:12" x14ac:dyDescent="0.25">
      <c r="B67" s="92"/>
      <c r="C67" s="92"/>
      <c r="D67" s="58" t="s">
        <v>132</v>
      </c>
      <c r="E67" s="59" t="s">
        <v>25</v>
      </c>
      <c r="F67" s="66">
        <v>130500</v>
      </c>
      <c r="G67" s="66">
        <v>136486.35</v>
      </c>
      <c r="H67" s="66">
        <v>138497.76</v>
      </c>
      <c r="I67" s="93">
        <f t="shared" si="2"/>
        <v>1.0147370781034148</v>
      </c>
      <c r="K67" s="102"/>
    </row>
    <row r="68" spans="2:12" x14ac:dyDescent="0.25">
      <c r="B68" s="92"/>
      <c r="C68" s="92"/>
      <c r="D68" s="58" t="s">
        <v>133</v>
      </c>
      <c r="E68" s="59" t="s">
        <v>107</v>
      </c>
      <c r="F68" s="66">
        <v>4300</v>
      </c>
      <c r="G68" s="66">
        <v>2500</v>
      </c>
      <c r="H68" s="66">
        <v>2700</v>
      </c>
      <c r="I68" s="93">
        <f t="shared" si="2"/>
        <v>1.08</v>
      </c>
    </row>
    <row r="69" spans="2:12" x14ac:dyDescent="0.25">
      <c r="B69" s="92"/>
      <c r="C69" s="92"/>
      <c r="D69" s="58" t="s">
        <v>134</v>
      </c>
      <c r="E69" s="59" t="s">
        <v>105</v>
      </c>
      <c r="F69" s="66">
        <v>21540</v>
      </c>
      <c r="G69" s="66">
        <v>22225.78</v>
      </c>
      <c r="H69" s="66">
        <v>22359.61</v>
      </c>
      <c r="I69" s="93">
        <f t="shared" si="2"/>
        <v>1.0060213859761054</v>
      </c>
    </row>
    <row r="70" spans="2:12" x14ac:dyDescent="0.25">
      <c r="B70" s="92"/>
      <c r="C70" s="92"/>
      <c r="D70" s="58">
        <v>3211</v>
      </c>
      <c r="E70" s="59" t="s">
        <v>27</v>
      </c>
      <c r="F70" s="66">
        <v>0</v>
      </c>
      <c r="G70" s="66">
        <v>0</v>
      </c>
      <c r="H70" s="66">
        <v>0</v>
      </c>
      <c r="I70" s="93" t="e">
        <f t="shared" si="2"/>
        <v>#DIV/0!</v>
      </c>
    </row>
    <row r="71" spans="2:12" x14ac:dyDescent="0.25">
      <c r="B71" s="92"/>
      <c r="C71" s="92"/>
      <c r="D71" s="58">
        <v>3212</v>
      </c>
      <c r="E71" s="59" t="s">
        <v>104</v>
      </c>
      <c r="F71" s="66">
        <v>400</v>
      </c>
      <c r="G71" s="66">
        <v>420</v>
      </c>
      <c r="H71" s="66">
        <v>0</v>
      </c>
      <c r="I71" s="93">
        <f t="shared" si="2"/>
        <v>0</v>
      </c>
    </row>
    <row r="72" spans="2:12" x14ac:dyDescent="0.25">
      <c r="B72" s="92"/>
      <c r="C72" s="92"/>
      <c r="D72" s="58">
        <v>3237</v>
      </c>
      <c r="E72" s="59" t="s">
        <v>89</v>
      </c>
      <c r="F72" s="66">
        <v>0</v>
      </c>
      <c r="G72" s="66">
        <v>0</v>
      </c>
      <c r="H72" s="66">
        <v>212.4</v>
      </c>
      <c r="I72" s="93" t="e">
        <f t="shared" si="2"/>
        <v>#DIV/0!</v>
      </c>
      <c r="K72" s="43"/>
      <c r="L72" s="43"/>
    </row>
    <row r="73" spans="2:12" x14ac:dyDescent="0.25">
      <c r="B73" s="92"/>
      <c r="C73" s="92"/>
      <c r="D73" s="58">
        <v>3222</v>
      </c>
      <c r="E73" s="59" t="s">
        <v>100</v>
      </c>
      <c r="F73" s="66">
        <v>0</v>
      </c>
      <c r="G73" s="66">
        <v>0</v>
      </c>
      <c r="H73" s="66">
        <v>0</v>
      </c>
      <c r="I73" s="93" t="e">
        <f t="shared" si="2"/>
        <v>#DIV/0!</v>
      </c>
      <c r="L73" s="43"/>
    </row>
    <row r="74" spans="2:12" x14ac:dyDescent="0.25">
      <c r="B74" s="92"/>
      <c r="C74" s="92"/>
      <c r="D74" s="58">
        <v>3292</v>
      </c>
      <c r="E74" s="59" t="s">
        <v>195</v>
      </c>
      <c r="F74" s="66">
        <v>200</v>
      </c>
      <c r="G74" s="66">
        <v>200</v>
      </c>
      <c r="H74" s="66">
        <v>106.57</v>
      </c>
      <c r="I74" s="93">
        <f t="shared" si="2"/>
        <v>0.53284999999999993</v>
      </c>
      <c r="L74" s="43"/>
    </row>
    <row r="75" spans="2:12" x14ac:dyDescent="0.25">
      <c r="B75" s="92"/>
      <c r="C75" s="92"/>
      <c r="D75" s="58">
        <v>3722</v>
      </c>
      <c r="E75" s="59" t="s">
        <v>174</v>
      </c>
      <c r="F75" s="66">
        <v>89758</v>
      </c>
      <c r="G75" s="66">
        <v>81000</v>
      </c>
      <c r="H75" s="66">
        <v>80796.399999999994</v>
      </c>
      <c r="I75" s="93">
        <f t="shared" si="2"/>
        <v>0.99748641975308638</v>
      </c>
      <c r="L75" s="102"/>
    </row>
    <row r="76" spans="2:12" x14ac:dyDescent="0.25">
      <c r="B76" s="92"/>
      <c r="C76" s="92"/>
      <c r="D76" s="58">
        <v>4221</v>
      </c>
      <c r="E76" s="59" t="s">
        <v>74</v>
      </c>
      <c r="F76" s="66">
        <v>13272</v>
      </c>
      <c r="G76" s="66">
        <v>13272</v>
      </c>
      <c r="H76" s="66">
        <v>0</v>
      </c>
      <c r="I76" s="93">
        <f t="shared" si="2"/>
        <v>0</v>
      </c>
      <c r="K76" s="43"/>
    </row>
    <row r="77" spans="2:12" x14ac:dyDescent="0.25">
      <c r="B77" s="90"/>
      <c r="C77" s="90" t="s">
        <v>109</v>
      </c>
      <c r="D77" s="60" t="s">
        <v>145</v>
      </c>
      <c r="E77" s="61" t="s">
        <v>146</v>
      </c>
      <c r="F77" s="65">
        <f>SUM(F78:F95)</f>
        <v>69500</v>
      </c>
      <c r="G77" s="65">
        <f>SUM(G78:G95)</f>
        <v>79000</v>
      </c>
      <c r="H77" s="65">
        <f>SUM(H78:H95)</f>
        <v>61068.709999999992</v>
      </c>
      <c r="I77" s="91">
        <f t="shared" si="2"/>
        <v>0.77302164556962016</v>
      </c>
    </row>
    <row r="78" spans="2:12" x14ac:dyDescent="0.25">
      <c r="B78" s="92"/>
      <c r="C78" s="92"/>
      <c r="D78" s="58">
        <v>3111</v>
      </c>
      <c r="E78" s="59" t="s">
        <v>25</v>
      </c>
      <c r="F78" s="66">
        <v>0</v>
      </c>
      <c r="G78" s="66">
        <v>0</v>
      </c>
      <c r="H78" s="66">
        <v>0</v>
      </c>
      <c r="I78" s="93" t="e">
        <f t="shared" si="2"/>
        <v>#DIV/0!</v>
      </c>
    </row>
    <row r="79" spans="2:12" x14ac:dyDescent="0.25">
      <c r="B79" s="92"/>
      <c r="C79" s="92"/>
      <c r="D79" s="58">
        <v>3132</v>
      </c>
      <c r="E79" s="59" t="s">
        <v>105</v>
      </c>
      <c r="F79" s="66">
        <v>0</v>
      </c>
      <c r="G79" s="66">
        <v>0</v>
      </c>
      <c r="H79" s="66">
        <v>0</v>
      </c>
      <c r="I79" s="93" t="e">
        <f t="shared" si="2"/>
        <v>#DIV/0!</v>
      </c>
    </row>
    <row r="80" spans="2:12" x14ac:dyDescent="0.25">
      <c r="B80" s="92"/>
      <c r="C80" s="92"/>
      <c r="D80" s="58">
        <v>3221</v>
      </c>
      <c r="E80" s="59" t="s">
        <v>101</v>
      </c>
      <c r="F80" s="66">
        <v>0</v>
      </c>
      <c r="G80" s="66">
        <v>0</v>
      </c>
      <c r="H80" s="66">
        <v>0</v>
      </c>
      <c r="I80" s="93" t="e">
        <f t="shared" si="2"/>
        <v>#DIV/0!</v>
      </c>
    </row>
    <row r="81" spans="2:9" x14ac:dyDescent="0.25">
      <c r="B81" s="92"/>
      <c r="C81" s="92"/>
      <c r="D81" s="58" t="s">
        <v>147</v>
      </c>
      <c r="E81" s="59" t="s">
        <v>100</v>
      </c>
      <c r="F81" s="66">
        <v>62000</v>
      </c>
      <c r="G81" s="66">
        <v>65000</v>
      </c>
      <c r="H81" s="66">
        <v>55492.27</v>
      </c>
      <c r="I81" s="93">
        <f t="shared" si="2"/>
        <v>0.85372723076923074</v>
      </c>
    </row>
    <row r="82" spans="2:9" x14ac:dyDescent="0.25">
      <c r="B82" s="92"/>
      <c r="C82" s="92"/>
      <c r="D82" s="58">
        <v>3223</v>
      </c>
      <c r="E82" s="59" t="s">
        <v>99</v>
      </c>
      <c r="F82" s="66">
        <v>0</v>
      </c>
      <c r="G82" s="66">
        <v>0</v>
      </c>
      <c r="H82" s="66">
        <v>0</v>
      </c>
      <c r="I82" s="93" t="e">
        <f t="shared" si="2"/>
        <v>#DIV/0!</v>
      </c>
    </row>
    <row r="83" spans="2:9" x14ac:dyDescent="0.25">
      <c r="B83" s="92"/>
      <c r="C83" s="92"/>
      <c r="D83" s="58">
        <v>3231</v>
      </c>
      <c r="E83" s="59" t="s">
        <v>94</v>
      </c>
      <c r="F83" s="66">
        <v>1500</v>
      </c>
      <c r="G83" s="66">
        <v>3000</v>
      </c>
      <c r="H83" s="66">
        <v>0</v>
      </c>
      <c r="I83" s="93">
        <f t="shared" si="2"/>
        <v>0</v>
      </c>
    </row>
    <row r="84" spans="2:9" x14ac:dyDescent="0.25">
      <c r="B84" s="92"/>
      <c r="C84" s="92"/>
      <c r="D84" s="58">
        <v>3234</v>
      </c>
      <c r="E84" s="59" t="s">
        <v>91</v>
      </c>
      <c r="F84" s="66">
        <v>0</v>
      </c>
      <c r="G84" s="66">
        <v>0</v>
      </c>
      <c r="H84" s="66">
        <v>0</v>
      </c>
      <c r="I84" s="93" t="e">
        <f t="shared" si="2"/>
        <v>#DIV/0!</v>
      </c>
    </row>
    <row r="85" spans="2:9" x14ac:dyDescent="0.25">
      <c r="B85" s="92"/>
      <c r="C85" s="92"/>
      <c r="D85" s="58">
        <v>3238</v>
      </c>
      <c r="E85" s="59" t="s">
        <v>88</v>
      </c>
      <c r="F85" s="66">
        <v>0</v>
      </c>
      <c r="G85" s="66">
        <v>0</v>
      </c>
      <c r="H85" s="66">
        <v>0</v>
      </c>
      <c r="I85" s="93" t="e">
        <f t="shared" si="2"/>
        <v>#DIV/0!</v>
      </c>
    </row>
    <row r="86" spans="2:9" x14ac:dyDescent="0.25">
      <c r="B86" s="92"/>
      <c r="C86" s="92"/>
      <c r="D86" s="58">
        <v>3239</v>
      </c>
      <c r="E86" s="59" t="s">
        <v>87</v>
      </c>
      <c r="F86" s="66">
        <v>0</v>
      </c>
      <c r="G86" s="66">
        <v>0</v>
      </c>
      <c r="H86" s="66">
        <v>786</v>
      </c>
      <c r="I86" s="93" t="e">
        <f t="shared" si="2"/>
        <v>#DIV/0!</v>
      </c>
    </row>
    <row r="87" spans="2:9" x14ac:dyDescent="0.25">
      <c r="B87" s="92"/>
      <c r="C87" s="92"/>
      <c r="D87" s="58">
        <v>3292</v>
      </c>
      <c r="E87" s="59" t="s">
        <v>86</v>
      </c>
      <c r="F87" s="66">
        <v>3000</v>
      </c>
      <c r="G87" s="66">
        <v>3000</v>
      </c>
      <c r="H87" s="66">
        <v>2703.75</v>
      </c>
      <c r="I87" s="93">
        <f t="shared" si="2"/>
        <v>0.90125</v>
      </c>
    </row>
    <row r="88" spans="2:9" x14ac:dyDescent="0.25">
      <c r="B88" s="92"/>
      <c r="C88" s="92"/>
      <c r="D88" s="58">
        <v>3293</v>
      </c>
      <c r="E88" s="59" t="s">
        <v>85</v>
      </c>
      <c r="F88" s="66">
        <v>0</v>
      </c>
      <c r="G88" s="66">
        <v>0</v>
      </c>
      <c r="H88" s="66">
        <v>37.6</v>
      </c>
      <c r="I88" s="93" t="e">
        <f t="shared" si="2"/>
        <v>#DIV/0!</v>
      </c>
    </row>
    <row r="89" spans="2:9" x14ac:dyDescent="0.25">
      <c r="B89" s="92"/>
      <c r="C89" s="92"/>
      <c r="D89" s="58">
        <v>3296</v>
      </c>
      <c r="E89" s="59" t="s">
        <v>82</v>
      </c>
      <c r="F89" s="66">
        <v>0</v>
      </c>
      <c r="G89" s="66"/>
      <c r="H89" s="66">
        <v>0</v>
      </c>
      <c r="I89" s="93" t="e">
        <f t="shared" si="1"/>
        <v>#DIV/0!</v>
      </c>
    </row>
    <row r="90" spans="2:9" x14ac:dyDescent="0.25">
      <c r="B90" s="92"/>
      <c r="C90" s="92"/>
      <c r="D90" s="58">
        <v>3299</v>
      </c>
      <c r="E90" s="59" t="s">
        <v>81</v>
      </c>
      <c r="F90" s="66">
        <v>0</v>
      </c>
      <c r="G90" s="66"/>
      <c r="H90" s="66">
        <v>786</v>
      </c>
      <c r="I90" s="93" t="e">
        <f t="shared" si="1"/>
        <v>#DIV/0!</v>
      </c>
    </row>
    <row r="91" spans="2:9" x14ac:dyDescent="0.25">
      <c r="B91" s="92"/>
      <c r="C91" s="92"/>
      <c r="D91" s="58">
        <v>3434</v>
      </c>
      <c r="E91" s="59" t="s">
        <v>193</v>
      </c>
      <c r="F91" s="66">
        <v>0</v>
      </c>
      <c r="G91" s="66">
        <v>0</v>
      </c>
      <c r="H91" s="66">
        <v>187.74</v>
      </c>
      <c r="I91" s="93"/>
    </row>
    <row r="92" spans="2:9" x14ac:dyDescent="0.25">
      <c r="B92" s="92"/>
      <c r="C92" s="92"/>
      <c r="D92" s="58">
        <v>3811</v>
      </c>
      <c r="E92" s="59" t="s">
        <v>211</v>
      </c>
      <c r="F92" s="66">
        <v>0</v>
      </c>
      <c r="G92" s="66">
        <v>0</v>
      </c>
      <c r="H92" s="66">
        <v>460</v>
      </c>
      <c r="I92" s="93" t="e">
        <f t="shared" si="1"/>
        <v>#DIV/0!</v>
      </c>
    </row>
    <row r="93" spans="2:9" x14ac:dyDescent="0.25">
      <c r="B93" s="92"/>
      <c r="C93" s="92"/>
      <c r="D93" s="58">
        <v>4221</v>
      </c>
      <c r="E93" s="59" t="s">
        <v>74</v>
      </c>
      <c r="F93" s="66">
        <v>3000</v>
      </c>
      <c r="G93" s="66">
        <v>8000</v>
      </c>
      <c r="H93" s="66">
        <v>0</v>
      </c>
      <c r="I93" s="93">
        <f>H93/G93</f>
        <v>0</v>
      </c>
    </row>
    <row r="94" spans="2:9" x14ac:dyDescent="0.25">
      <c r="B94" s="92"/>
      <c r="C94" s="92"/>
      <c r="D94" s="58">
        <v>4241</v>
      </c>
      <c r="E94" s="59" t="s">
        <v>68</v>
      </c>
      <c r="F94" s="66"/>
      <c r="G94" s="66"/>
      <c r="H94" s="66">
        <v>615.35</v>
      </c>
      <c r="I94" s="93"/>
    </row>
    <row r="95" spans="2:9" x14ac:dyDescent="0.25">
      <c r="B95" s="92"/>
      <c r="C95" s="92"/>
      <c r="D95" s="58">
        <v>9222</v>
      </c>
      <c r="E95" s="59" t="s">
        <v>180</v>
      </c>
      <c r="F95" s="66"/>
      <c r="G95" s="66"/>
      <c r="H95" s="66">
        <v>0</v>
      </c>
      <c r="I95" s="93"/>
    </row>
    <row r="96" spans="2:9" x14ac:dyDescent="0.25">
      <c r="B96" s="90"/>
      <c r="C96" s="90" t="s">
        <v>109</v>
      </c>
      <c r="D96" s="60" t="s">
        <v>175</v>
      </c>
      <c r="E96" s="61" t="s">
        <v>176</v>
      </c>
      <c r="F96" s="65">
        <f>SUM(F97:F106)</f>
        <v>33334</v>
      </c>
      <c r="G96" s="65">
        <f>SUM(G97:G106)</f>
        <v>42968.54</v>
      </c>
      <c r="H96" s="65">
        <f>H97+H98+H99+H100+H101+H102+H103+H104+H105+H106+H107</f>
        <v>1067.5</v>
      </c>
      <c r="I96" s="91">
        <f t="shared" si="1"/>
        <v>2.4843757781856213E-2</v>
      </c>
    </row>
    <row r="97" spans="2:11" x14ac:dyDescent="0.25">
      <c r="B97" s="92"/>
      <c r="C97" s="92"/>
      <c r="D97" s="58" t="s">
        <v>132</v>
      </c>
      <c r="E97" s="59" t="s">
        <v>25</v>
      </c>
      <c r="F97" s="66">
        <v>22800</v>
      </c>
      <c r="G97" s="66">
        <v>29431.5</v>
      </c>
      <c r="H97" s="66">
        <v>0</v>
      </c>
      <c r="I97" s="93">
        <f t="shared" si="1"/>
        <v>0</v>
      </c>
      <c r="K97" s="102"/>
    </row>
    <row r="98" spans="2:11" x14ac:dyDescent="0.25">
      <c r="B98" s="92"/>
      <c r="C98" s="92"/>
      <c r="D98" s="58" t="s">
        <v>133</v>
      </c>
      <c r="E98" s="59" t="s">
        <v>107</v>
      </c>
      <c r="F98" s="66">
        <v>1550</v>
      </c>
      <c r="G98" s="66">
        <v>3100</v>
      </c>
      <c r="H98" s="66">
        <v>0</v>
      </c>
      <c r="I98" s="93">
        <f t="shared" si="1"/>
        <v>0</v>
      </c>
    </row>
    <row r="99" spans="2:11" x14ac:dyDescent="0.25">
      <c r="B99" s="92"/>
      <c r="C99" s="92"/>
      <c r="D99" s="58" t="s">
        <v>134</v>
      </c>
      <c r="E99" s="59" t="s">
        <v>105</v>
      </c>
      <c r="F99" s="66">
        <v>3800</v>
      </c>
      <c r="G99" s="66">
        <v>4862.22</v>
      </c>
      <c r="H99" s="66">
        <v>0</v>
      </c>
      <c r="I99" s="93">
        <f t="shared" si="1"/>
        <v>0</v>
      </c>
    </row>
    <row r="100" spans="2:11" x14ac:dyDescent="0.25">
      <c r="B100" s="92"/>
      <c r="C100" s="92"/>
      <c r="D100" s="58">
        <v>3212</v>
      </c>
      <c r="E100" s="59" t="s">
        <v>104</v>
      </c>
      <c r="F100" s="66">
        <v>164</v>
      </c>
      <c r="G100" s="66">
        <v>534.82000000000005</v>
      </c>
      <c r="H100" s="66">
        <v>0</v>
      </c>
      <c r="I100" s="93">
        <f t="shared" si="1"/>
        <v>0</v>
      </c>
    </row>
    <row r="101" spans="2:11" x14ac:dyDescent="0.25">
      <c r="B101" s="92"/>
      <c r="C101" s="92"/>
      <c r="D101" s="58">
        <v>3221</v>
      </c>
      <c r="E101" s="59" t="s">
        <v>101</v>
      </c>
      <c r="F101" s="66"/>
      <c r="G101" s="66">
        <v>0</v>
      </c>
      <c r="H101" s="66">
        <v>0</v>
      </c>
      <c r="I101" s="93" t="e">
        <f>H101/G101</f>
        <v>#DIV/0!</v>
      </c>
    </row>
    <row r="102" spans="2:11" x14ac:dyDescent="0.25">
      <c r="B102" s="92"/>
      <c r="C102" s="92"/>
      <c r="D102" s="58">
        <v>3222</v>
      </c>
      <c r="E102" s="59" t="s">
        <v>100</v>
      </c>
      <c r="F102" s="66"/>
      <c r="G102" s="66">
        <v>0</v>
      </c>
      <c r="H102" s="66">
        <v>0</v>
      </c>
      <c r="I102" s="93" t="e">
        <f>H102/G102</f>
        <v>#DIV/0!</v>
      </c>
    </row>
    <row r="103" spans="2:11" x14ac:dyDescent="0.25">
      <c r="B103" s="92"/>
      <c r="C103" s="92"/>
      <c r="D103" s="58">
        <v>3225</v>
      </c>
      <c r="E103" s="59" t="s">
        <v>192</v>
      </c>
      <c r="F103" s="66">
        <v>0</v>
      </c>
      <c r="G103" s="66">
        <v>0</v>
      </c>
      <c r="H103" s="66">
        <v>0</v>
      </c>
      <c r="I103" s="93" t="e">
        <f t="shared" si="1"/>
        <v>#DIV/0!</v>
      </c>
    </row>
    <row r="104" spans="2:11" x14ac:dyDescent="0.25">
      <c r="B104" s="92"/>
      <c r="C104" s="92"/>
      <c r="D104" s="58">
        <v>3231</v>
      </c>
      <c r="E104" s="59" t="s">
        <v>94</v>
      </c>
      <c r="F104" s="66"/>
      <c r="G104" s="66">
        <v>0</v>
      </c>
      <c r="H104" s="66">
        <v>0</v>
      </c>
      <c r="I104" s="93" t="e">
        <f t="shared" si="1"/>
        <v>#DIV/0!</v>
      </c>
    </row>
    <row r="105" spans="2:11" x14ac:dyDescent="0.25">
      <c r="B105" s="92"/>
      <c r="C105" s="92"/>
      <c r="D105" s="58">
        <v>3292</v>
      </c>
      <c r="E105" s="59" t="s">
        <v>86</v>
      </c>
      <c r="F105" s="66">
        <v>20</v>
      </c>
      <c r="G105" s="66">
        <v>40</v>
      </c>
      <c r="H105" s="66">
        <v>0</v>
      </c>
      <c r="I105" s="93">
        <f>H105/G105</f>
        <v>0</v>
      </c>
    </row>
    <row r="106" spans="2:11" x14ac:dyDescent="0.25">
      <c r="B106" s="92"/>
      <c r="C106" s="92"/>
      <c r="D106" s="58">
        <v>4221</v>
      </c>
      <c r="E106" s="59" t="s">
        <v>74</v>
      </c>
      <c r="F106" s="66">
        <v>5000</v>
      </c>
      <c r="G106" s="66">
        <v>5000</v>
      </c>
      <c r="H106" s="66">
        <v>0</v>
      </c>
      <c r="I106" s="93">
        <f>H106/G106</f>
        <v>0</v>
      </c>
    </row>
    <row r="107" spans="2:11" x14ac:dyDescent="0.25">
      <c r="B107" s="92"/>
      <c r="C107" s="92"/>
      <c r="D107" s="58">
        <v>4225</v>
      </c>
      <c r="E107" s="59" t="s">
        <v>190</v>
      </c>
      <c r="F107" s="66">
        <v>0</v>
      </c>
      <c r="G107" s="66">
        <v>0</v>
      </c>
      <c r="H107" s="66">
        <v>1067.5</v>
      </c>
      <c r="I107" s="93" t="e">
        <f>H107/G107</f>
        <v>#DIV/0!</v>
      </c>
    </row>
    <row r="108" spans="2:11" x14ac:dyDescent="0.25">
      <c r="B108" s="90"/>
      <c r="C108" s="90" t="s">
        <v>109</v>
      </c>
      <c r="D108" s="60" t="s">
        <v>156</v>
      </c>
      <c r="E108" s="61" t="s">
        <v>157</v>
      </c>
      <c r="F108" s="65"/>
      <c r="G108" s="65">
        <f>G109</f>
        <v>25.5</v>
      </c>
      <c r="H108" s="65"/>
      <c r="I108" s="91"/>
    </row>
    <row r="109" spans="2:11" x14ac:dyDescent="0.25">
      <c r="B109" s="92"/>
      <c r="C109" s="92"/>
      <c r="D109" s="58">
        <v>3292</v>
      </c>
      <c r="E109" s="59" t="s">
        <v>86</v>
      </c>
      <c r="F109" s="66"/>
      <c r="G109" s="66">
        <v>25.5</v>
      </c>
      <c r="H109" s="66">
        <v>0</v>
      </c>
      <c r="I109" s="93"/>
    </row>
    <row r="110" spans="2:11" x14ac:dyDescent="0.25">
      <c r="B110" s="90"/>
      <c r="C110" s="90" t="s">
        <v>109</v>
      </c>
      <c r="D110" s="60" t="s">
        <v>130</v>
      </c>
      <c r="E110" s="61" t="s">
        <v>148</v>
      </c>
      <c r="F110" s="65">
        <f>SUM(F111:F117)</f>
        <v>44100</v>
      </c>
      <c r="G110" s="65">
        <f>SUM(G111:G117)</f>
        <v>45060</v>
      </c>
      <c r="H110" s="65">
        <f t="shared" ref="H110:I110" si="3">SUM(H111:H117)</f>
        <v>39444.74</v>
      </c>
      <c r="I110" s="65" t="e">
        <f t="shared" si="3"/>
        <v>#DIV/0!</v>
      </c>
    </row>
    <row r="111" spans="2:11" x14ac:dyDescent="0.25">
      <c r="B111" s="105"/>
      <c r="C111" s="105"/>
      <c r="D111" s="106">
        <v>3221</v>
      </c>
      <c r="E111" s="107" t="s">
        <v>101</v>
      </c>
      <c r="F111" s="108">
        <v>1500</v>
      </c>
      <c r="G111" s="108">
        <v>1500</v>
      </c>
      <c r="H111" s="108">
        <v>1891.76</v>
      </c>
      <c r="I111" s="93">
        <f t="shared" si="1"/>
        <v>1.2611733333333333</v>
      </c>
    </row>
    <row r="112" spans="2:11" x14ac:dyDescent="0.25">
      <c r="B112" s="105"/>
      <c r="C112" s="105"/>
      <c r="D112" s="106">
        <v>3222</v>
      </c>
      <c r="E112" s="107" t="s">
        <v>100</v>
      </c>
      <c r="F112" s="108">
        <v>0</v>
      </c>
      <c r="G112" s="108">
        <v>960</v>
      </c>
      <c r="H112" s="108">
        <v>0</v>
      </c>
      <c r="I112" s="93">
        <f>H112/G112</f>
        <v>0</v>
      </c>
    </row>
    <row r="113" spans="2:11" x14ac:dyDescent="0.25">
      <c r="B113" s="105"/>
      <c r="C113" s="105"/>
      <c r="D113" s="106">
        <v>3431</v>
      </c>
      <c r="E113" s="107" t="s">
        <v>78</v>
      </c>
      <c r="F113" s="108"/>
      <c r="G113" s="108">
        <v>50</v>
      </c>
      <c r="H113" s="108">
        <v>0</v>
      </c>
      <c r="I113" s="93"/>
    </row>
    <row r="114" spans="2:11" x14ac:dyDescent="0.25">
      <c r="B114" s="105"/>
      <c r="C114" s="105"/>
      <c r="D114" s="106">
        <v>3225</v>
      </c>
      <c r="E114" s="107" t="s">
        <v>192</v>
      </c>
      <c r="F114" s="108">
        <v>1000</v>
      </c>
      <c r="G114" s="108">
        <v>1000</v>
      </c>
      <c r="H114" s="108">
        <v>0</v>
      </c>
      <c r="I114" s="93">
        <f t="shared" si="1"/>
        <v>0</v>
      </c>
    </row>
    <row r="115" spans="2:11" x14ac:dyDescent="0.25">
      <c r="B115" s="105"/>
      <c r="C115" s="105"/>
      <c r="D115" s="106">
        <v>3433</v>
      </c>
      <c r="E115" s="107" t="s">
        <v>77</v>
      </c>
      <c r="F115" s="108">
        <v>50</v>
      </c>
      <c r="G115" s="108"/>
      <c r="H115" s="108">
        <v>79.92</v>
      </c>
      <c r="I115" s="93" t="e">
        <f t="shared" si="1"/>
        <v>#DIV/0!</v>
      </c>
    </row>
    <row r="116" spans="2:11" x14ac:dyDescent="0.25">
      <c r="B116" s="105"/>
      <c r="C116" s="105"/>
      <c r="D116" s="106">
        <v>3722</v>
      </c>
      <c r="E116" s="107" t="s">
        <v>174</v>
      </c>
      <c r="F116" s="108">
        <v>1550</v>
      </c>
      <c r="G116" s="108">
        <v>1550</v>
      </c>
      <c r="H116" s="108">
        <v>77.59</v>
      </c>
      <c r="I116" s="93">
        <f>H116/G116</f>
        <v>5.0058064516129035E-2</v>
      </c>
    </row>
    <row r="117" spans="2:11" x14ac:dyDescent="0.25">
      <c r="B117" s="92"/>
      <c r="C117" s="92"/>
      <c r="D117" s="58">
        <v>4241</v>
      </c>
      <c r="E117" s="59" t="s">
        <v>68</v>
      </c>
      <c r="F117" s="66">
        <v>40000</v>
      </c>
      <c r="G117" s="66">
        <v>40000</v>
      </c>
      <c r="H117" s="66">
        <v>37395.47</v>
      </c>
      <c r="I117" s="93">
        <f>H117/G117</f>
        <v>0.93488674999999999</v>
      </c>
      <c r="K117" s="43"/>
    </row>
    <row r="118" spans="2:11" x14ac:dyDescent="0.25">
      <c r="B118" s="90"/>
      <c r="C118" s="90" t="s">
        <v>109</v>
      </c>
      <c r="D118" s="60" t="s">
        <v>149</v>
      </c>
      <c r="E118" s="61" t="s">
        <v>150</v>
      </c>
      <c r="F118" s="65">
        <f>F119</f>
        <v>0</v>
      </c>
      <c r="G118" s="65">
        <f t="shared" ref="G118:H118" si="4">G119</f>
        <v>0</v>
      </c>
      <c r="H118" s="65">
        <f t="shared" si="4"/>
        <v>0</v>
      </c>
      <c r="I118" s="91" t="e">
        <f t="shared" si="1"/>
        <v>#DIV/0!</v>
      </c>
    </row>
    <row r="119" spans="2:11" x14ac:dyDescent="0.25">
      <c r="B119" s="92"/>
      <c r="C119" s="92"/>
      <c r="D119" s="58">
        <v>3221</v>
      </c>
      <c r="E119" s="59" t="s">
        <v>101</v>
      </c>
      <c r="F119" s="66">
        <v>0</v>
      </c>
      <c r="G119" s="66">
        <v>0</v>
      </c>
      <c r="H119" s="66">
        <v>0</v>
      </c>
      <c r="I119" s="104" t="e">
        <f t="shared" ref="I119:I136" si="5">H119/G119</f>
        <v>#DIV/0!</v>
      </c>
    </row>
    <row r="120" spans="2:11" x14ac:dyDescent="0.25">
      <c r="B120" s="97"/>
      <c r="C120" s="97" t="s">
        <v>151</v>
      </c>
      <c r="D120" s="98" t="s">
        <v>152</v>
      </c>
      <c r="E120" s="99" t="s">
        <v>153</v>
      </c>
      <c r="F120" s="67">
        <f>F127+F136+F121</f>
        <v>125965</v>
      </c>
      <c r="G120" s="67">
        <f>G121+G127+G136</f>
        <v>139685</v>
      </c>
      <c r="H120" s="67">
        <f>H121+H127+H136+H142</f>
        <v>182235.46999999997</v>
      </c>
      <c r="I120" s="100">
        <f t="shared" si="5"/>
        <v>1.3046173175358842</v>
      </c>
    </row>
    <row r="121" spans="2:11" ht="26.25" x14ac:dyDescent="0.25">
      <c r="B121" s="92"/>
      <c r="C121" s="90" t="s">
        <v>109</v>
      </c>
      <c r="D121" s="60" t="s">
        <v>142</v>
      </c>
      <c r="E121" s="61" t="s">
        <v>144</v>
      </c>
      <c r="F121" s="65">
        <f>SUM(F122:F126)</f>
        <v>18630</v>
      </c>
      <c r="G121" s="65">
        <f>SUM(G122:G126)</f>
        <v>20750</v>
      </c>
      <c r="H121" s="65">
        <f>SUM(H122:H126)</f>
        <v>28105.57</v>
      </c>
      <c r="I121" s="91">
        <f t="shared" si="5"/>
        <v>1.3544853012048192</v>
      </c>
    </row>
    <row r="122" spans="2:11" x14ac:dyDescent="0.25">
      <c r="B122" s="92"/>
      <c r="C122" s="92"/>
      <c r="D122" s="58" t="s">
        <v>132</v>
      </c>
      <c r="E122" s="59" t="s">
        <v>25</v>
      </c>
      <c r="F122" s="66">
        <v>14500</v>
      </c>
      <c r="G122" s="66">
        <v>16100</v>
      </c>
      <c r="H122" s="66">
        <v>22473.71</v>
      </c>
      <c r="I122" s="93">
        <f t="shared" si="5"/>
        <v>1.3958826086956522</v>
      </c>
    </row>
    <row r="123" spans="2:11" x14ac:dyDescent="0.25">
      <c r="B123" s="92"/>
      <c r="C123" s="92"/>
      <c r="D123" s="58" t="s">
        <v>133</v>
      </c>
      <c r="E123" s="59" t="s">
        <v>107</v>
      </c>
      <c r="F123" s="66">
        <v>1300</v>
      </c>
      <c r="G123" s="66">
        <v>1300</v>
      </c>
      <c r="H123" s="66">
        <v>1065</v>
      </c>
      <c r="I123" s="93">
        <f t="shared" si="5"/>
        <v>0.81923076923076921</v>
      </c>
    </row>
    <row r="124" spans="2:11" x14ac:dyDescent="0.25">
      <c r="B124" s="92"/>
      <c r="C124" s="92"/>
      <c r="D124" s="58" t="s">
        <v>134</v>
      </c>
      <c r="E124" s="59" t="s">
        <v>105</v>
      </c>
      <c r="F124" s="66">
        <v>2400</v>
      </c>
      <c r="G124" s="66">
        <v>2700</v>
      </c>
      <c r="H124" s="66">
        <v>3762.59</v>
      </c>
      <c r="I124" s="93">
        <f t="shared" si="5"/>
        <v>1.3935518518518519</v>
      </c>
    </row>
    <row r="125" spans="2:11" x14ac:dyDescent="0.25">
      <c r="B125" s="92"/>
      <c r="C125" s="92"/>
      <c r="D125" s="58">
        <v>3212</v>
      </c>
      <c r="E125" s="59" t="s">
        <v>104</v>
      </c>
      <c r="F125" s="66">
        <v>400</v>
      </c>
      <c r="G125" s="66">
        <v>450</v>
      </c>
      <c r="H125" s="66">
        <v>804.27</v>
      </c>
      <c r="I125" s="93">
        <f t="shared" si="5"/>
        <v>1.7872666666666666</v>
      </c>
    </row>
    <row r="126" spans="2:11" x14ac:dyDescent="0.25">
      <c r="B126" s="92"/>
      <c r="C126" s="92"/>
      <c r="D126" s="58">
        <v>3292</v>
      </c>
      <c r="E126" s="59" t="s">
        <v>86</v>
      </c>
      <c r="F126" s="66">
        <v>30</v>
      </c>
      <c r="G126" s="66">
        <v>200</v>
      </c>
      <c r="H126" s="66">
        <v>0</v>
      </c>
      <c r="I126" s="93">
        <f t="shared" si="5"/>
        <v>0</v>
      </c>
    </row>
    <row r="127" spans="2:11" x14ac:dyDescent="0.25">
      <c r="B127" s="90"/>
      <c r="C127" s="90" t="s">
        <v>109</v>
      </c>
      <c r="D127" s="60" t="s">
        <v>154</v>
      </c>
      <c r="E127" s="61" t="s">
        <v>155</v>
      </c>
      <c r="F127" s="65">
        <f>SUM(F128:F135)</f>
        <v>91695</v>
      </c>
      <c r="G127" s="65">
        <f>SUM(G128:G135)</f>
        <v>101180</v>
      </c>
      <c r="H127" s="65">
        <f>SUM(H128:H135)</f>
        <v>99023.14</v>
      </c>
      <c r="I127" s="91">
        <f t="shared" si="5"/>
        <v>0.97868294129274558</v>
      </c>
    </row>
    <row r="128" spans="2:11" x14ac:dyDescent="0.25">
      <c r="B128" s="92"/>
      <c r="C128" s="92"/>
      <c r="D128" s="58" t="s">
        <v>132</v>
      </c>
      <c r="E128" s="59" t="s">
        <v>25</v>
      </c>
      <c r="F128" s="66">
        <v>70000</v>
      </c>
      <c r="G128" s="66">
        <v>78000</v>
      </c>
      <c r="H128" s="66">
        <v>78970.25</v>
      </c>
      <c r="I128" s="93">
        <f t="shared" si="5"/>
        <v>1.0124391025641026</v>
      </c>
    </row>
    <row r="129" spans="2:9" x14ac:dyDescent="0.25">
      <c r="B129" s="92"/>
      <c r="C129" s="92"/>
      <c r="D129" s="58" t="s">
        <v>133</v>
      </c>
      <c r="E129" s="59" t="s">
        <v>107</v>
      </c>
      <c r="F129" s="66">
        <v>6100</v>
      </c>
      <c r="G129" s="66">
        <v>6100</v>
      </c>
      <c r="H129" s="66">
        <v>5129.75</v>
      </c>
      <c r="I129" s="93">
        <f t="shared" si="5"/>
        <v>0.84094262295081967</v>
      </c>
    </row>
    <row r="130" spans="2:9" x14ac:dyDescent="0.25">
      <c r="B130" s="92"/>
      <c r="C130" s="92"/>
      <c r="D130" s="58" t="s">
        <v>134</v>
      </c>
      <c r="E130" s="59" t="s">
        <v>105</v>
      </c>
      <c r="F130" s="66">
        <v>11550</v>
      </c>
      <c r="G130" s="66">
        <v>13000</v>
      </c>
      <c r="H130" s="66">
        <v>13000</v>
      </c>
      <c r="I130" s="93">
        <f t="shared" si="5"/>
        <v>1</v>
      </c>
    </row>
    <row r="131" spans="2:9" x14ac:dyDescent="0.25">
      <c r="B131" s="92"/>
      <c r="C131" s="92"/>
      <c r="D131" s="58" t="s">
        <v>135</v>
      </c>
      <c r="E131" s="59" t="s">
        <v>104</v>
      </c>
      <c r="F131" s="66">
        <v>1900</v>
      </c>
      <c r="G131" s="66">
        <v>2000</v>
      </c>
      <c r="H131" s="66">
        <v>1923.14</v>
      </c>
      <c r="I131" s="93">
        <f t="shared" si="5"/>
        <v>0.96157000000000004</v>
      </c>
    </row>
    <row r="132" spans="2:9" x14ac:dyDescent="0.25">
      <c r="B132" s="92"/>
      <c r="C132" s="92"/>
      <c r="D132" s="58">
        <v>3233</v>
      </c>
      <c r="E132" s="59" t="s">
        <v>92</v>
      </c>
      <c r="F132" s="66">
        <v>500</v>
      </c>
      <c r="G132" s="66">
        <v>500</v>
      </c>
      <c r="H132" s="66">
        <v>0</v>
      </c>
      <c r="I132" s="93">
        <f t="shared" si="5"/>
        <v>0</v>
      </c>
    </row>
    <row r="133" spans="2:9" x14ac:dyDescent="0.25">
      <c r="B133" s="92"/>
      <c r="C133" s="92"/>
      <c r="D133" s="58">
        <v>3236</v>
      </c>
      <c r="E133" s="59" t="s">
        <v>90</v>
      </c>
      <c r="F133" s="66">
        <v>500</v>
      </c>
      <c r="G133" s="66">
        <v>500</v>
      </c>
      <c r="H133" s="66">
        <v>0</v>
      </c>
      <c r="I133" s="93">
        <f t="shared" si="5"/>
        <v>0</v>
      </c>
    </row>
    <row r="134" spans="2:9" x14ac:dyDescent="0.25">
      <c r="B134" s="92"/>
      <c r="C134" s="92"/>
      <c r="D134" s="58">
        <v>3237</v>
      </c>
      <c r="E134" s="59" t="s">
        <v>89</v>
      </c>
      <c r="F134" s="66">
        <v>1000</v>
      </c>
      <c r="G134" s="66">
        <v>1000</v>
      </c>
      <c r="H134" s="66">
        <v>0</v>
      </c>
      <c r="I134" s="93">
        <f t="shared" si="5"/>
        <v>0</v>
      </c>
    </row>
    <row r="135" spans="2:9" x14ac:dyDescent="0.25">
      <c r="B135" s="92"/>
      <c r="C135" s="92"/>
      <c r="D135" s="58">
        <v>3292</v>
      </c>
      <c r="E135" s="59" t="s">
        <v>86</v>
      </c>
      <c r="F135" s="66">
        <v>145</v>
      </c>
      <c r="G135" s="66">
        <v>80</v>
      </c>
      <c r="H135" s="66">
        <v>0</v>
      </c>
      <c r="I135" s="93">
        <f t="shared" si="5"/>
        <v>0</v>
      </c>
    </row>
    <row r="136" spans="2:9" x14ac:dyDescent="0.25">
      <c r="B136" s="90"/>
      <c r="C136" s="90" t="s">
        <v>109</v>
      </c>
      <c r="D136" s="60" t="s">
        <v>156</v>
      </c>
      <c r="E136" s="61" t="s">
        <v>157</v>
      </c>
      <c r="F136" s="65">
        <f>SUM(F137:F140)</f>
        <v>15640</v>
      </c>
      <c r="G136" s="65">
        <f>SUM(G137:G141)</f>
        <v>17755</v>
      </c>
      <c r="H136" s="65">
        <f>SUM(H137:H141)</f>
        <v>17719.39</v>
      </c>
      <c r="I136" s="91">
        <f t="shared" si="5"/>
        <v>0.99799436778372286</v>
      </c>
    </row>
    <row r="137" spans="2:9" x14ac:dyDescent="0.25">
      <c r="B137" s="92"/>
      <c r="C137" s="92"/>
      <c r="D137" s="58" t="s">
        <v>132</v>
      </c>
      <c r="E137" s="59" t="s">
        <v>25</v>
      </c>
      <c r="F137" s="66">
        <v>12200</v>
      </c>
      <c r="G137" s="66">
        <v>14000</v>
      </c>
      <c r="H137" s="66">
        <v>14174.75</v>
      </c>
      <c r="I137" s="93">
        <f>SUM(H137/G137)</f>
        <v>1.0124821428571429</v>
      </c>
    </row>
    <row r="138" spans="2:9" x14ac:dyDescent="0.25">
      <c r="B138" s="92"/>
      <c r="C138" s="92"/>
      <c r="D138" s="58" t="s">
        <v>133</v>
      </c>
      <c r="E138" s="59" t="s">
        <v>107</v>
      </c>
      <c r="F138" s="66">
        <v>1080</v>
      </c>
      <c r="G138" s="66">
        <v>1080</v>
      </c>
      <c r="H138" s="66">
        <v>905.25</v>
      </c>
      <c r="I138" s="93">
        <f>SUM(H138/G138)</f>
        <v>0.83819444444444446</v>
      </c>
    </row>
    <row r="139" spans="2:9" x14ac:dyDescent="0.25">
      <c r="B139" s="92"/>
      <c r="C139" s="92"/>
      <c r="D139" s="58" t="s">
        <v>134</v>
      </c>
      <c r="E139" s="59" t="s">
        <v>105</v>
      </c>
      <c r="F139" s="66">
        <v>2020</v>
      </c>
      <c r="G139" s="66">
        <v>2300</v>
      </c>
      <c r="H139" s="66">
        <v>2300</v>
      </c>
      <c r="I139" s="93">
        <f>SUM(H139/G139)</f>
        <v>1</v>
      </c>
    </row>
    <row r="140" spans="2:9" x14ac:dyDescent="0.25">
      <c r="B140" s="92"/>
      <c r="C140" s="92"/>
      <c r="D140" s="58" t="s">
        <v>135</v>
      </c>
      <c r="E140" s="59" t="s">
        <v>104</v>
      </c>
      <c r="F140" s="66">
        <v>340</v>
      </c>
      <c r="G140" s="66">
        <v>375</v>
      </c>
      <c r="H140" s="66">
        <v>339.39</v>
      </c>
      <c r="I140" s="93">
        <f>SUM(H140/G140)</f>
        <v>0.90503999999999996</v>
      </c>
    </row>
    <row r="141" spans="2:9" x14ac:dyDescent="0.25">
      <c r="B141" s="92"/>
      <c r="C141" s="92"/>
      <c r="D141" s="58">
        <v>3292</v>
      </c>
      <c r="E141" s="59" t="s">
        <v>86</v>
      </c>
      <c r="F141" s="66">
        <v>25.5</v>
      </c>
      <c r="G141" s="66"/>
      <c r="H141" s="66">
        <v>0</v>
      </c>
      <c r="I141" s="93" t="e">
        <f>SUM(H141/G141)</f>
        <v>#DIV/0!</v>
      </c>
    </row>
    <row r="142" spans="2:9" x14ac:dyDescent="0.25">
      <c r="B142" s="90"/>
      <c r="C142" s="90" t="s">
        <v>109</v>
      </c>
      <c r="D142" s="60" t="s">
        <v>175</v>
      </c>
      <c r="E142" s="61" t="s">
        <v>176</v>
      </c>
      <c r="F142" s="65"/>
      <c r="G142" s="65"/>
      <c r="H142" s="65">
        <f>SUM(H143:H147)</f>
        <v>37387.369999999995</v>
      </c>
      <c r="I142" s="91"/>
    </row>
    <row r="143" spans="2:9" x14ac:dyDescent="0.25">
      <c r="B143" s="92"/>
      <c r="C143" s="92"/>
      <c r="D143" s="58">
        <v>3111</v>
      </c>
      <c r="E143" s="59" t="s">
        <v>25</v>
      </c>
      <c r="F143" s="66"/>
      <c r="G143" s="66"/>
      <c r="H143" s="66">
        <v>29830.5</v>
      </c>
      <c r="I143" s="93"/>
    </row>
    <row r="144" spans="2:9" x14ac:dyDescent="0.25">
      <c r="B144" s="92"/>
      <c r="C144" s="92"/>
      <c r="D144" s="58">
        <v>3121</v>
      </c>
      <c r="E144" s="59" t="s">
        <v>107</v>
      </c>
      <c r="F144" s="66"/>
      <c r="G144" s="66"/>
      <c r="H144" s="66">
        <v>2500</v>
      </c>
      <c r="I144" s="93"/>
    </row>
    <row r="145" spans="2:9" x14ac:dyDescent="0.25">
      <c r="B145" s="92"/>
      <c r="C145" s="92"/>
      <c r="D145" s="58">
        <v>3132</v>
      </c>
      <c r="E145" s="59" t="s">
        <v>105</v>
      </c>
      <c r="F145" s="66"/>
      <c r="G145" s="66"/>
      <c r="H145" s="66">
        <v>4922.0600000000004</v>
      </c>
      <c r="I145" s="93"/>
    </row>
    <row r="146" spans="2:9" x14ac:dyDescent="0.25">
      <c r="B146" s="92"/>
      <c r="C146" s="92"/>
      <c r="D146" s="58">
        <v>3212</v>
      </c>
      <c r="E146" s="59" t="s">
        <v>104</v>
      </c>
      <c r="F146" s="66"/>
      <c r="G146" s="66"/>
      <c r="H146" s="66">
        <v>134.81</v>
      </c>
      <c r="I146" s="93"/>
    </row>
    <row r="147" spans="2:9" x14ac:dyDescent="0.25">
      <c r="B147" s="92"/>
      <c r="C147" s="92"/>
      <c r="D147" s="58"/>
      <c r="E147" s="59"/>
      <c r="F147" s="66"/>
      <c r="G147" s="66"/>
      <c r="H147" s="66"/>
      <c r="I147" s="93"/>
    </row>
    <row r="148" spans="2:9" x14ac:dyDescent="0.25">
      <c r="B148" s="97"/>
      <c r="C148" s="97" t="s">
        <v>151</v>
      </c>
      <c r="D148" s="98" t="s">
        <v>158</v>
      </c>
      <c r="E148" s="99" t="s">
        <v>159</v>
      </c>
      <c r="F148" s="67">
        <f>F149+F151</f>
        <v>0</v>
      </c>
      <c r="G148" s="67">
        <f t="shared" ref="G148:H148" si="6">G149+G151</f>
        <v>0</v>
      </c>
      <c r="H148" s="67">
        <f t="shared" si="6"/>
        <v>0</v>
      </c>
      <c r="I148" s="100" t="e">
        <f t="shared" ref="I148:I155" si="7">H148/G148</f>
        <v>#DIV/0!</v>
      </c>
    </row>
    <row r="149" spans="2:9" x14ac:dyDescent="0.25">
      <c r="B149" s="90"/>
      <c r="C149" s="90" t="s">
        <v>109</v>
      </c>
      <c r="D149" s="60" t="s">
        <v>154</v>
      </c>
      <c r="E149" s="61" t="s">
        <v>155</v>
      </c>
      <c r="F149" s="65">
        <f>F150</f>
        <v>0</v>
      </c>
      <c r="G149" s="65">
        <f t="shared" ref="G149:H149" si="8">G150</f>
        <v>0</v>
      </c>
      <c r="H149" s="65">
        <f t="shared" si="8"/>
        <v>0</v>
      </c>
      <c r="I149" s="91" t="e">
        <f t="shared" si="7"/>
        <v>#DIV/0!</v>
      </c>
    </row>
    <row r="150" spans="2:9" x14ac:dyDescent="0.25">
      <c r="B150" s="92"/>
      <c r="C150" s="92"/>
      <c r="D150" s="58" t="s">
        <v>147</v>
      </c>
      <c r="E150" s="59" t="s">
        <v>100</v>
      </c>
      <c r="F150" s="66">
        <v>0</v>
      </c>
      <c r="G150" s="66">
        <v>0</v>
      </c>
      <c r="H150" s="66"/>
      <c r="I150" s="93" t="e">
        <f t="shared" si="7"/>
        <v>#DIV/0!</v>
      </c>
    </row>
    <row r="151" spans="2:9" x14ac:dyDescent="0.25">
      <c r="B151" s="90"/>
      <c r="C151" s="90" t="s">
        <v>109</v>
      </c>
      <c r="D151" s="60" t="s">
        <v>156</v>
      </c>
      <c r="E151" s="61" t="s">
        <v>157</v>
      </c>
      <c r="F151" s="65">
        <f>F152</f>
        <v>0</v>
      </c>
      <c r="G151" s="65">
        <f t="shared" ref="G151:H151" si="9">G152</f>
        <v>0</v>
      </c>
      <c r="H151" s="65">
        <f t="shared" si="9"/>
        <v>0</v>
      </c>
      <c r="I151" s="91" t="e">
        <f t="shared" si="7"/>
        <v>#DIV/0!</v>
      </c>
    </row>
    <row r="152" spans="2:9" x14ac:dyDescent="0.25">
      <c r="B152" s="92"/>
      <c r="C152" s="92"/>
      <c r="D152" s="58" t="s">
        <v>147</v>
      </c>
      <c r="E152" s="59" t="s">
        <v>100</v>
      </c>
      <c r="F152" s="66">
        <v>0</v>
      </c>
      <c r="G152" s="66">
        <v>0</v>
      </c>
      <c r="H152" s="66">
        <v>0</v>
      </c>
      <c r="I152" s="104" t="e">
        <f t="shared" si="7"/>
        <v>#DIV/0!</v>
      </c>
    </row>
    <row r="153" spans="2:9" x14ac:dyDescent="0.25">
      <c r="B153" s="97"/>
      <c r="C153" s="97" t="s">
        <v>151</v>
      </c>
      <c r="D153" s="98" t="s">
        <v>165</v>
      </c>
      <c r="E153" s="99" t="s">
        <v>166</v>
      </c>
      <c r="F153" s="67">
        <f>F154</f>
        <v>150000</v>
      </c>
      <c r="G153" s="67">
        <f>G154</f>
        <v>150000</v>
      </c>
      <c r="H153" s="67">
        <f>H155</f>
        <v>142175.51</v>
      </c>
      <c r="I153" s="100">
        <f t="shared" si="7"/>
        <v>0.9478367333333334</v>
      </c>
    </row>
    <row r="154" spans="2:9" x14ac:dyDescent="0.25">
      <c r="B154" s="90"/>
      <c r="C154" s="90" t="s">
        <v>109</v>
      </c>
      <c r="D154" s="60" t="s">
        <v>156</v>
      </c>
      <c r="E154" s="61" t="s">
        <v>157</v>
      </c>
      <c r="F154" s="65">
        <f>F155</f>
        <v>150000</v>
      </c>
      <c r="G154" s="65">
        <f>G155</f>
        <v>150000</v>
      </c>
      <c r="H154" s="65">
        <f>H155</f>
        <v>142175.51</v>
      </c>
      <c r="I154" s="91">
        <f t="shared" si="7"/>
        <v>0.9478367333333334</v>
      </c>
    </row>
    <row r="155" spans="2:9" x14ac:dyDescent="0.25">
      <c r="B155" s="92"/>
      <c r="C155" s="92"/>
      <c r="D155" s="58">
        <v>3222</v>
      </c>
      <c r="E155" s="59" t="s">
        <v>100</v>
      </c>
      <c r="F155" s="66">
        <v>150000</v>
      </c>
      <c r="G155" s="66">
        <v>150000</v>
      </c>
      <c r="H155" s="66">
        <v>142175.51</v>
      </c>
      <c r="I155" s="93">
        <f t="shared" si="7"/>
        <v>0.9478367333333334</v>
      </c>
    </row>
    <row r="156" spans="2:9" ht="26.25" x14ac:dyDescent="0.25">
      <c r="B156" s="97"/>
      <c r="C156" s="97" t="s">
        <v>151</v>
      </c>
      <c r="D156" s="98" t="s">
        <v>167</v>
      </c>
      <c r="E156" s="99" t="s">
        <v>168</v>
      </c>
      <c r="F156" s="67">
        <f>F157</f>
        <v>0</v>
      </c>
      <c r="G156" s="67">
        <f>G157</f>
        <v>2000</v>
      </c>
      <c r="H156" s="67" t="str">
        <f>H157</f>
        <v xml:space="preserve"> </v>
      </c>
      <c r="I156" s="100" t="e">
        <f>H156/G157</f>
        <v>#VALUE!</v>
      </c>
    </row>
    <row r="157" spans="2:9" x14ac:dyDescent="0.25">
      <c r="B157" s="90"/>
      <c r="C157" s="90" t="s">
        <v>109</v>
      </c>
      <c r="D157" s="60" t="s">
        <v>130</v>
      </c>
      <c r="E157" s="61" t="s">
        <v>155</v>
      </c>
      <c r="F157" s="65">
        <f>F158</f>
        <v>0</v>
      </c>
      <c r="G157" s="65">
        <f>G158</f>
        <v>2000</v>
      </c>
      <c r="H157" s="65" t="s">
        <v>212</v>
      </c>
      <c r="I157" s="91" t="e">
        <f>H157/G157</f>
        <v>#VALUE!</v>
      </c>
    </row>
    <row r="158" spans="2:9" x14ac:dyDescent="0.25">
      <c r="B158" s="92"/>
      <c r="C158" s="92"/>
      <c r="D158" s="58">
        <v>3812</v>
      </c>
      <c r="E158" s="59" t="s">
        <v>163</v>
      </c>
      <c r="F158" s="66">
        <v>0</v>
      </c>
      <c r="G158" s="66">
        <v>2000</v>
      </c>
      <c r="H158" s="66">
        <v>0</v>
      </c>
      <c r="I158" s="93">
        <f>H158/G158</f>
        <v>0</v>
      </c>
    </row>
  </sheetData>
  <mergeCells count="4">
    <mergeCell ref="B1:I1"/>
    <mergeCell ref="B3:I3"/>
    <mergeCell ref="B5:E5"/>
    <mergeCell ref="B6:E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Funk Kla</vt:lpstr>
      <vt:lpstr>Račun financiranja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</cp:lastModifiedBy>
  <cp:lastPrinted>2026-03-25T07:21:37Z</cp:lastPrinted>
  <dcterms:created xsi:type="dcterms:W3CDTF">2022-08-12T12:51:27Z</dcterms:created>
  <dcterms:modified xsi:type="dcterms:W3CDTF">2026-03-25T08:38:16Z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IK JLP(R)S.xlsx</vt:lpwstr>
  </property>
</Properties>
</file>